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256" windowHeight="12600"/>
  </bookViews>
  <sheets>
    <sheet name="план. ст-ть" sheetId="1" r:id="rId1"/>
  </sheets>
  <externalReferences>
    <externalReference r:id="rId2"/>
  </externalReferences>
  <definedNames>
    <definedName name="_xlnm._FilterDatabase" localSheetId="0" hidden="1">'план. ст-ть'!$A$8:$CX$112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Z391" i="1" l="1"/>
  <c r="DZ363" i="1"/>
  <c r="AF110" i="1"/>
  <c r="T110" i="1"/>
  <c r="N110" i="1"/>
  <c r="M110" i="1"/>
  <c r="H110" i="1"/>
  <c r="F110" i="1"/>
  <c r="AG109" i="1"/>
  <c r="AC109" i="1"/>
  <c r="Y109" i="1"/>
  <c r="W109" i="1" s="1"/>
  <c r="V109" i="1" s="1"/>
  <c r="Q109" i="1"/>
  <c r="P109" i="1" s="1"/>
  <c r="K109" i="1"/>
  <c r="I109" i="1"/>
  <c r="G109" i="1" s="1"/>
  <c r="AG108" i="1"/>
  <c r="AC108" i="1"/>
  <c r="Y108" i="1"/>
  <c r="W108" i="1" s="1"/>
  <c r="V108" i="1" s="1"/>
  <c r="Q108" i="1"/>
  <c r="P108" i="1" s="1"/>
  <c r="K108" i="1"/>
  <c r="I108" i="1"/>
  <c r="G108" i="1" s="1"/>
  <c r="AG107" i="1"/>
  <c r="AC107" i="1"/>
  <c r="Y107" i="1"/>
  <c r="W107" i="1" s="1"/>
  <c r="V107" i="1" s="1"/>
  <c r="Q107" i="1"/>
  <c r="P107" i="1"/>
  <c r="K107" i="1"/>
  <c r="I107" i="1"/>
  <c r="G107" i="1" s="1"/>
  <c r="AG106" i="1"/>
  <c r="AC106" i="1"/>
  <c r="Y106" i="1"/>
  <c r="W106" i="1" s="1"/>
  <c r="V106" i="1" s="1"/>
  <c r="Q106" i="1"/>
  <c r="P106" i="1" s="1"/>
  <c r="K106" i="1"/>
  <c r="I106" i="1"/>
  <c r="G106" i="1" s="1"/>
  <c r="AG105" i="1"/>
  <c r="AC105" i="1"/>
  <c r="Y105" i="1"/>
  <c r="W105" i="1" s="1"/>
  <c r="V105" i="1" s="1"/>
  <c r="Q105" i="1"/>
  <c r="P105" i="1"/>
  <c r="K105" i="1"/>
  <c r="I105" i="1"/>
  <c r="G105" i="1" s="1"/>
  <c r="AG104" i="1"/>
  <c r="AC104" i="1"/>
  <c r="Y104" i="1"/>
  <c r="W104" i="1" s="1"/>
  <c r="V104" i="1" s="1"/>
  <c r="Q104" i="1"/>
  <c r="P104" i="1" s="1"/>
  <c r="K104" i="1"/>
  <c r="J104" i="1" s="1"/>
  <c r="I104" i="1"/>
  <c r="G104" i="1" s="1"/>
  <c r="AC103" i="1"/>
  <c r="Q103" i="1"/>
  <c r="P103" i="1" s="1"/>
  <c r="K103" i="1"/>
  <c r="I103" i="1"/>
  <c r="AC102" i="1"/>
  <c r="Y102" i="1"/>
  <c r="W102" i="1" s="1"/>
  <c r="V102" i="1" s="1"/>
  <c r="P102" i="1"/>
  <c r="K102" i="1"/>
  <c r="I102" i="1"/>
  <c r="G102" i="1" s="1"/>
  <c r="AC101" i="1"/>
  <c r="Y101" i="1"/>
  <c r="W101" i="1" s="1"/>
  <c r="V101" i="1" s="1"/>
  <c r="P101" i="1"/>
  <c r="K101" i="1"/>
  <c r="J101" i="1" s="1"/>
  <c r="I101" i="1"/>
  <c r="AG100" i="1"/>
  <c r="AC100" i="1"/>
  <c r="Y100" i="1"/>
  <c r="W100" i="1" s="1"/>
  <c r="V100" i="1" s="1"/>
  <c r="Q100" i="1"/>
  <c r="P100" i="1" s="1"/>
  <c r="K100" i="1"/>
  <c r="I100" i="1"/>
  <c r="G100" i="1"/>
  <c r="Y99" i="1"/>
  <c r="Q99" i="1"/>
  <c r="P99" i="1"/>
  <c r="K99" i="1"/>
  <c r="J99" i="1" s="1"/>
  <c r="I99" i="1"/>
  <c r="G99" i="1" s="1"/>
  <c r="AO99" i="1" s="1"/>
  <c r="AE98" i="1"/>
  <c r="Y98" i="1"/>
  <c r="AC98" i="1"/>
  <c r="Q98" i="1"/>
  <c r="P98" i="1" s="1"/>
  <c r="K98" i="1"/>
  <c r="I98" i="1"/>
  <c r="AC97" i="1"/>
  <c r="Y97" i="1"/>
  <c r="W97" i="1" s="1"/>
  <c r="V97" i="1" s="1"/>
  <c r="P97" i="1"/>
  <c r="K97" i="1"/>
  <c r="I97" i="1"/>
  <c r="G97" i="1" s="1"/>
  <c r="AC96" i="1"/>
  <c r="Q96" i="1"/>
  <c r="P96" i="1" s="1"/>
  <c r="K96" i="1"/>
  <c r="I96" i="1"/>
  <c r="G96" i="1" s="1"/>
  <c r="AG95" i="1"/>
  <c r="AC95" i="1"/>
  <c r="Y95" i="1"/>
  <c r="W95" i="1" s="1"/>
  <c r="V95" i="1" s="1"/>
  <c r="Q95" i="1"/>
  <c r="P95" i="1" s="1"/>
  <c r="K95" i="1"/>
  <c r="I95" i="1"/>
  <c r="G95" i="1" s="1"/>
  <c r="AG94" i="1"/>
  <c r="AC94" i="1"/>
  <c r="Y94" i="1"/>
  <c r="W94" i="1" s="1"/>
  <c r="V94" i="1" s="1"/>
  <c r="Q94" i="1"/>
  <c r="P94" i="1" s="1"/>
  <c r="K94" i="1"/>
  <c r="I94" i="1"/>
  <c r="G94" i="1" s="1"/>
  <c r="AG93" i="1"/>
  <c r="AC93" i="1"/>
  <c r="Y93" i="1"/>
  <c r="W93" i="1" s="1"/>
  <c r="V93" i="1" s="1"/>
  <c r="Q93" i="1"/>
  <c r="P93" i="1"/>
  <c r="K93" i="1"/>
  <c r="I93" i="1"/>
  <c r="G93" i="1" s="1"/>
  <c r="AG92" i="1"/>
  <c r="AC92" i="1"/>
  <c r="Y92" i="1"/>
  <c r="W92" i="1" s="1"/>
  <c r="V92" i="1" s="1"/>
  <c r="Q92" i="1"/>
  <c r="P92" i="1" s="1"/>
  <c r="K92" i="1"/>
  <c r="I92" i="1"/>
  <c r="G92" i="1" s="1"/>
  <c r="AC91" i="1"/>
  <c r="Q91" i="1"/>
  <c r="P91" i="1" s="1"/>
  <c r="K91" i="1"/>
  <c r="I91" i="1"/>
  <c r="G91" i="1" s="1"/>
  <c r="AC90" i="1"/>
  <c r="P90" i="1"/>
  <c r="K90" i="1"/>
  <c r="I90" i="1"/>
  <c r="G90" i="1" s="1"/>
  <c r="AC89" i="1"/>
  <c r="P89" i="1"/>
  <c r="K89" i="1"/>
  <c r="I89" i="1"/>
  <c r="AC88" i="1"/>
  <c r="Y88" i="1"/>
  <c r="W88" i="1" s="1"/>
  <c r="V88" i="1" s="1"/>
  <c r="P88" i="1"/>
  <c r="K88" i="1"/>
  <c r="I88" i="1"/>
  <c r="G88" i="1"/>
  <c r="AC87" i="1"/>
  <c r="Y87" i="1"/>
  <c r="W87" i="1" s="1"/>
  <c r="V87" i="1" s="1"/>
  <c r="Q87" i="1"/>
  <c r="P87" i="1" s="1"/>
  <c r="K87" i="1"/>
  <c r="I87" i="1"/>
  <c r="G87" i="1"/>
  <c r="AC86" i="1"/>
  <c r="Y86" i="1"/>
  <c r="W86" i="1" s="1"/>
  <c r="V86" i="1" s="1"/>
  <c r="P86" i="1"/>
  <c r="K86" i="1"/>
  <c r="I86" i="1"/>
  <c r="G86" i="1"/>
  <c r="AC85" i="1"/>
  <c r="Y85" i="1"/>
  <c r="W85" i="1" s="1"/>
  <c r="V85" i="1" s="1"/>
  <c r="P85" i="1"/>
  <c r="K85" i="1"/>
  <c r="J85" i="1"/>
  <c r="I85" i="1"/>
  <c r="G85" i="1" s="1"/>
  <c r="AC84" i="1"/>
  <c r="Y84" i="1"/>
  <c r="W84" i="1" s="1"/>
  <c r="V84" i="1" s="1"/>
  <c r="P84" i="1"/>
  <c r="L84" i="1"/>
  <c r="I84" i="1"/>
  <c r="G84" i="1" s="1"/>
  <c r="Q83" i="1"/>
  <c r="P83" i="1" s="1"/>
  <c r="K83" i="1"/>
  <c r="I83" i="1"/>
  <c r="Y82" i="1"/>
  <c r="AC82" i="1"/>
  <c r="W82" i="1"/>
  <c r="V82" i="1" s="1"/>
  <c r="P82" i="1"/>
  <c r="K82" i="1"/>
  <c r="I82" i="1"/>
  <c r="G82" i="1" s="1"/>
  <c r="Q81" i="1"/>
  <c r="P81" i="1" s="1"/>
  <c r="K81" i="1"/>
  <c r="I81" i="1"/>
  <c r="G81" i="1"/>
  <c r="AC80" i="1"/>
  <c r="P80" i="1"/>
  <c r="K80" i="1"/>
  <c r="J80" i="1"/>
  <c r="I80" i="1"/>
  <c r="Q79" i="1"/>
  <c r="P79" i="1" s="1"/>
  <c r="K79" i="1"/>
  <c r="I79" i="1"/>
  <c r="G79" i="1"/>
  <c r="P78" i="1"/>
  <c r="K78" i="1"/>
  <c r="G78" i="1"/>
  <c r="AC77" i="1"/>
  <c r="Y77" i="1"/>
  <c r="W77" i="1" s="1"/>
  <c r="V77" i="1" s="1"/>
  <c r="P77" i="1"/>
  <c r="K77" i="1"/>
  <c r="G77" i="1"/>
  <c r="AC76" i="1"/>
  <c r="P76" i="1"/>
  <c r="K76" i="1"/>
  <c r="G76" i="1"/>
  <c r="AC75" i="1"/>
  <c r="Y75" i="1"/>
  <c r="W75" i="1" s="1"/>
  <c r="V75" i="1" s="1"/>
  <c r="P75" i="1"/>
  <c r="K75" i="1"/>
  <c r="I75" i="1"/>
  <c r="Y74" i="1"/>
  <c r="AC74" i="1"/>
  <c r="P74" i="1"/>
  <c r="K74" i="1"/>
  <c r="J74" i="1" s="1"/>
  <c r="I74" i="1"/>
  <c r="G74" i="1" s="1"/>
  <c r="AC73" i="1"/>
  <c r="Y73" i="1"/>
  <c r="W73" i="1" s="1"/>
  <c r="V73" i="1" s="1"/>
  <c r="P73" i="1"/>
  <c r="K73" i="1"/>
  <c r="I73" i="1"/>
  <c r="G73" i="1" s="1"/>
  <c r="AC72" i="1"/>
  <c r="Y72" i="1"/>
  <c r="W72" i="1" s="1"/>
  <c r="V72" i="1" s="1"/>
  <c r="P72" i="1"/>
  <c r="K72" i="1"/>
  <c r="J72" i="1" s="1"/>
  <c r="I72" i="1"/>
  <c r="G72" i="1" s="1"/>
  <c r="AC71" i="1"/>
  <c r="Y71" i="1"/>
  <c r="W71" i="1" s="1"/>
  <c r="V71" i="1" s="1"/>
  <c r="P71" i="1"/>
  <c r="K71" i="1"/>
  <c r="I71" i="1"/>
  <c r="G71" i="1" s="1"/>
  <c r="AC70" i="1"/>
  <c r="Y70" i="1"/>
  <c r="W70" i="1" s="1"/>
  <c r="V70" i="1" s="1"/>
  <c r="P70" i="1"/>
  <c r="J70" i="1" s="1"/>
  <c r="K70" i="1"/>
  <c r="I70" i="1"/>
  <c r="G70" i="1" s="1"/>
  <c r="AC69" i="1"/>
  <c r="Y69" i="1"/>
  <c r="W69" i="1" s="1"/>
  <c r="V69" i="1"/>
  <c r="P69" i="1"/>
  <c r="K69" i="1"/>
  <c r="I69" i="1"/>
  <c r="G69" i="1" s="1"/>
  <c r="AC68" i="1"/>
  <c r="Y68" i="1"/>
  <c r="W68" i="1"/>
  <c r="V68" i="1" s="1"/>
  <c r="P68" i="1"/>
  <c r="K68" i="1"/>
  <c r="I68" i="1"/>
  <c r="AC67" i="1"/>
  <c r="Y67" i="1"/>
  <c r="W67" i="1" s="1"/>
  <c r="V67" i="1" s="1"/>
  <c r="P67" i="1"/>
  <c r="K67" i="1"/>
  <c r="I67" i="1"/>
  <c r="G67" i="1" s="1"/>
  <c r="AC66" i="1"/>
  <c r="Y66" i="1"/>
  <c r="W66" i="1" s="1"/>
  <c r="V66" i="1" s="1"/>
  <c r="P66" i="1"/>
  <c r="K66" i="1"/>
  <c r="J66" i="1" s="1"/>
  <c r="U66" i="1" s="1"/>
  <c r="I66" i="1"/>
  <c r="G66" i="1" s="1"/>
  <c r="AC65" i="1"/>
  <c r="Y65" i="1"/>
  <c r="W65" i="1"/>
  <c r="V65" i="1" s="1"/>
  <c r="P65" i="1"/>
  <c r="K65" i="1"/>
  <c r="J65" i="1" s="1"/>
  <c r="U65" i="1" s="1"/>
  <c r="I65" i="1"/>
  <c r="G65" i="1" s="1"/>
  <c r="AC64" i="1"/>
  <c r="Y64" i="1"/>
  <c r="W64" i="1"/>
  <c r="V64" i="1" s="1"/>
  <c r="P64" i="1"/>
  <c r="K64" i="1"/>
  <c r="I64" i="1"/>
  <c r="G64" i="1" s="1"/>
  <c r="AC63" i="1"/>
  <c r="Y63" i="1"/>
  <c r="W63" i="1" s="1"/>
  <c r="V63" i="1" s="1"/>
  <c r="P63" i="1"/>
  <c r="K63" i="1"/>
  <c r="I63" i="1"/>
  <c r="AC62" i="1"/>
  <c r="Y62" i="1"/>
  <c r="W62" i="1" s="1"/>
  <c r="V62" i="1" s="1"/>
  <c r="P62" i="1"/>
  <c r="K62" i="1"/>
  <c r="I62" i="1"/>
  <c r="G62" i="1"/>
  <c r="AC61" i="1"/>
  <c r="Y61" i="1"/>
  <c r="W61" i="1" s="1"/>
  <c r="V61" i="1" s="1"/>
  <c r="P61" i="1"/>
  <c r="K61" i="1"/>
  <c r="J61" i="1" s="1"/>
  <c r="I61" i="1"/>
  <c r="G61" i="1"/>
  <c r="AC60" i="1"/>
  <c r="Y60" i="1"/>
  <c r="W60" i="1" s="1"/>
  <c r="V60" i="1" s="1"/>
  <c r="P60" i="1"/>
  <c r="K60" i="1"/>
  <c r="J60" i="1" s="1"/>
  <c r="I60" i="1"/>
  <c r="G60" i="1"/>
  <c r="AC59" i="1"/>
  <c r="Y59" i="1"/>
  <c r="W59" i="1" s="1"/>
  <c r="V59" i="1" s="1"/>
  <c r="P59" i="1"/>
  <c r="K59" i="1"/>
  <c r="J59" i="1" s="1"/>
  <c r="I59" i="1"/>
  <c r="G59" i="1"/>
  <c r="AC58" i="1"/>
  <c r="Y58" i="1"/>
  <c r="W58" i="1" s="1"/>
  <c r="V58" i="1" s="1"/>
  <c r="P58" i="1"/>
  <c r="K58" i="1"/>
  <c r="J58" i="1"/>
  <c r="I58" i="1"/>
  <c r="AC57" i="1"/>
  <c r="Y57" i="1"/>
  <c r="W57" i="1" s="1"/>
  <c r="V57" i="1" s="1"/>
  <c r="P57" i="1"/>
  <c r="K57" i="1"/>
  <c r="J57" i="1"/>
  <c r="I57" i="1"/>
  <c r="G57" i="1" s="1"/>
  <c r="AO57" i="1" s="1"/>
  <c r="AC56" i="1"/>
  <c r="Y56" i="1"/>
  <c r="W56" i="1" s="1"/>
  <c r="V56" i="1" s="1"/>
  <c r="P56" i="1"/>
  <c r="K56" i="1"/>
  <c r="J56" i="1" s="1"/>
  <c r="I56" i="1"/>
  <c r="AC55" i="1"/>
  <c r="Y55" i="1"/>
  <c r="W55" i="1" s="1"/>
  <c r="V55" i="1" s="1"/>
  <c r="P55" i="1"/>
  <c r="K55" i="1"/>
  <c r="I55" i="1"/>
  <c r="AC54" i="1"/>
  <c r="Y54" i="1"/>
  <c r="W54" i="1" s="1"/>
  <c r="V54" i="1" s="1"/>
  <c r="P54" i="1"/>
  <c r="K54" i="1"/>
  <c r="I54" i="1"/>
  <c r="G54" i="1"/>
  <c r="AC53" i="1"/>
  <c r="Y53" i="1"/>
  <c r="W53" i="1" s="1"/>
  <c r="V53" i="1" s="1"/>
  <c r="P53" i="1"/>
  <c r="K53" i="1"/>
  <c r="I53" i="1"/>
  <c r="G53" i="1" s="1"/>
  <c r="Y52" i="1"/>
  <c r="P52" i="1"/>
  <c r="K52" i="1"/>
  <c r="J52" i="1" s="1"/>
  <c r="I52" i="1"/>
  <c r="AC51" i="1"/>
  <c r="Y51" i="1"/>
  <c r="W51" i="1" s="1"/>
  <c r="V51" i="1" s="1"/>
  <c r="Q51" i="1"/>
  <c r="P51" i="1" s="1"/>
  <c r="K51" i="1"/>
  <c r="I51" i="1"/>
  <c r="G51" i="1" s="1"/>
  <c r="AC50" i="1"/>
  <c r="Y50" i="1"/>
  <c r="W50" i="1" s="1"/>
  <c r="V50" i="1" s="1"/>
  <c r="P50" i="1"/>
  <c r="K50" i="1"/>
  <c r="J50" i="1"/>
  <c r="I50" i="1"/>
  <c r="AC49" i="1"/>
  <c r="Y49" i="1"/>
  <c r="W49" i="1" s="1"/>
  <c r="V49" i="1" s="1"/>
  <c r="P49" i="1"/>
  <c r="K49" i="1"/>
  <c r="J49" i="1"/>
  <c r="I49" i="1"/>
  <c r="G49" i="1" s="1"/>
  <c r="AC48" i="1"/>
  <c r="Y48" i="1"/>
  <c r="W48" i="1" s="1"/>
  <c r="V48" i="1" s="1"/>
  <c r="P48" i="1"/>
  <c r="K48" i="1"/>
  <c r="J48" i="1" s="1"/>
  <c r="I48" i="1"/>
  <c r="AC47" i="1"/>
  <c r="Y47" i="1"/>
  <c r="W47" i="1" s="1"/>
  <c r="V47" i="1" s="1"/>
  <c r="P47" i="1"/>
  <c r="K47" i="1"/>
  <c r="I47" i="1"/>
  <c r="G47" i="1" s="1"/>
  <c r="AC46" i="1"/>
  <c r="Y46" i="1"/>
  <c r="W46" i="1" s="1"/>
  <c r="V46" i="1" s="1"/>
  <c r="Q46" i="1"/>
  <c r="P46" i="1" s="1"/>
  <c r="K46" i="1"/>
  <c r="I46" i="1"/>
  <c r="Y45" i="1"/>
  <c r="S45" i="1"/>
  <c r="S110" i="1" s="1"/>
  <c r="R45" i="1"/>
  <c r="R110" i="1" s="1"/>
  <c r="Q45" i="1"/>
  <c r="O45" i="1"/>
  <c r="K45" i="1"/>
  <c r="I45" i="1"/>
  <c r="G45" i="1" s="1"/>
  <c r="AC44" i="1"/>
  <c r="Y44" i="1"/>
  <c r="W44" i="1" s="1"/>
  <c r="V44" i="1" s="1"/>
  <c r="P44" i="1"/>
  <c r="K44" i="1"/>
  <c r="J44" i="1" s="1"/>
  <c r="I44" i="1"/>
  <c r="G44" i="1" s="1"/>
  <c r="AC43" i="1"/>
  <c r="Y43" i="1"/>
  <c r="W43" i="1" s="1"/>
  <c r="V43" i="1" s="1"/>
  <c r="P43" i="1"/>
  <c r="K43" i="1"/>
  <c r="I43" i="1"/>
  <c r="G43" i="1" s="1"/>
  <c r="AC42" i="1"/>
  <c r="Y42" i="1"/>
  <c r="W42" i="1" s="1"/>
  <c r="V42" i="1" s="1"/>
  <c r="Q42" i="1"/>
  <c r="P42" i="1"/>
  <c r="K42" i="1"/>
  <c r="J42" i="1" s="1"/>
  <c r="I42" i="1"/>
  <c r="G42" i="1" s="1"/>
  <c r="AC41" i="1"/>
  <c r="Y41" i="1"/>
  <c r="W41" i="1" s="1"/>
  <c r="V41" i="1" s="1"/>
  <c r="Q41" i="1"/>
  <c r="P41" i="1" s="1"/>
  <c r="K41" i="1"/>
  <c r="I41" i="1"/>
  <c r="G41" i="1"/>
  <c r="AC40" i="1"/>
  <c r="Y40" i="1"/>
  <c r="W40" i="1" s="1"/>
  <c r="V40" i="1" s="1"/>
  <c r="P40" i="1"/>
  <c r="O40" i="1"/>
  <c r="K40" i="1"/>
  <c r="I40" i="1"/>
  <c r="G40" i="1" s="1"/>
  <c r="AC39" i="1"/>
  <c r="Y39" i="1"/>
  <c r="W39" i="1" s="1"/>
  <c r="V39" i="1" s="1"/>
  <c r="P39" i="1"/>
  <c r="K39" i="1"/>
  <c r="I39" i="1"/>
  <c r="G39" i="1" s="1"/>
  <c r="AC38" i="1"/>
  <c r="Y38" i="1"/>
  <c r="W38" i="1"/>
  <c r="V38" i="1" s="1"/>
  <c r="P38" i="1"/>
  <c r="K38" i="1"/>
  <c r="J38" i="1"/>
  <c r="I38" i="1"/>
  <c r="G38" i="1" s="1"/>
  <c r="AC37" i="1"/>
  <c r="Y37" i="1"/>
  <c r="W37" i="1" s="1"/>
  <c r="V37" i="1" s="1"/>
  <c r="P37" i="1"/>
  <c r="K37" i="1"/>
  <c r="J37" i="1" s="1"/>
  <c r="I37" i="1"/>
  <c r="G37" i="1" s="1"/>
  <c r="AC36" i="1"/>
  <c r="Y36" i="1"/>
  <c r="W36" i="1" s="1"/>
  <c r="V36" i="1" s="1"/>
  <c r="P36" i="1"/>
  <c r="K36" i="1"/>
  <c r="J36" i="1"/>
  <c r="I36" i="1"/>
  <c r="G36" i="1" s="1"/>
  <c r="AC35" i="1"/>
  <c r="Y35" i="1"/>
  <c r="W35" i="1" s="1"/>
  <c r="V35" i="1" s="1"/>
  <c r="Q35" i="1"/>
  <c r="P35" i="1" s="1"/>
  <c r="K35" i="1"/>
  <c r="I35" i="1"/>
  <c r="G35" i="1" s="1"/>
  <c r="AC34" i="1"/>
  <c r="Y34" i="1"/>
  <c r="W34" i="1" s="1"/>
  <c r="V34" i="1" s="1"/>
  <c r="Q34" i="1"/>
  <c r="P34" i="1" s="1"/>
  <c r="K34" i="1"/>
  <c r="I34" i="1"/>
  <c r="G34" i="1" s="1"/>
  <c r="AC33" i="1"/>
  <c r="Y33" i="1"/>
  <c r="W33" i="1" s="1"/>
  <c r="V33" i="1" s="1"/>
  <c r="Q33" i="1"/>
  <c r="P33" i="1" s="1"/>
  <c r="K33" i="1"/>
  <c r="I33" i="1"/>
  <c r="G33" i="1"/>
  <c r="Y32" i="1"/>
  <c r="Q32" i="1"/>
  <c r="P32" i="1"/>
  <c r="K32" i="1"/>
  <c r="J32" i="1" s="1"/>
  <c r="I32" i="1"/>
  <c r="G32" i="1" s="1"/>
  <c r="AC31" i="1"/>
  <c r="Y31" i="1"/>
  <c r="W31" i="1" s="1"/>
  <c r="V31" i="1" s="1"/>
  <c r="P31" i="1"/>
  <c r="K31" i="1"/>
  <c r="I31" i="1"/>
  <c r="G31" i="1" s="1"/>
  <c r="AC30" i="1"/>
  <c r="Y30" i="1"/>
  <c r="W30" i="1" s="1"/>
  <c r="V30" i="1" s="1"/>
  <c r="Q30" i="1"/>
  <c r="P30" i="1" s="1"/>
  <c r="K30" i="1"/>
  <c r="I30" i="1"/>
  <c r="G30" i="1" s="1"/>
  <c r="Y29" i="1"/>
  <c r="AC29" i="1"/>
  <c r="P29" i="1"/>
  <c r="K29" i="1"/>
  <c r="J29" i="1" s="1"/>
  <c r="I29" i="1"/>
  <c r="Y28" i="1"/>
  <c r="Q28" i="1"/>
  <c r="P28" i="1" s="1"/>
  <c r="K28" i="1"/>
  <c r="I28" i="1"/>
  <c r="G28" i="1"/>
  <c r="Y27" i="1"/>
  <c r="W27" i="1" s="1"/>
  <c r="V27" i="1" s="1"/>
  <c r="AC27" i="1"/>
  <c r="Q27" i="1"/>
  <c r="P27" i="1" s="1"/>
  <c r="K27" i="1"/>
  <c r="I27" i="1"/>
  <c r="G27" i="1" s="1"/>
  <c r="Y26" i="1"/>
  <c r="P26" i="1"/>
  <c r="K26" i="1"/>
  <c r="J26" i="1" s="1"/>
  <c r="I26" i="1"/>
  <c r="AC25" i="1"/>
  <c r="Y25" i="1"/>
  <c r="W25" i="1" s="1"/>
  <c r="V25" i="1" s="1"/>
  <c r="Q25" i="1"/>
  <c r="P25" i="1"/>
  <c r="J25" i="1" s="1"/>
  <c r="K25" i="1"/>
  <c r="I25" i="1"/>
  <c r="AC24" i="1"/>
  <c r="Y24" i="1"/>
  <c r="W24" i="1" s="1"/>
  <c r="V24" i="1" s="1"/>
  <c r="P24" i="1"/>
  <c r="K24" i="1"/>
  <c r="G24" i="1"/>
  <c r="Y23" i="1"/>
  <c r="AC23" i="1"/>
  <c r="P23" i="1"/>
  <c r="K23" i="1"/>
  <c r="J23" i="1" s="1"/>
  <c r="G23" i="1"/>
  <c r="AC22" i="1"/>
  <c r="Y22" i="1"/>
  <c r="W22" i="1" s="1"/>
  <c r="V22" i="1" s="1"/>
  <c r="P22" i="1"/>
  <c r="K22" i="1"/>
  <c r="J22" i="1"/>
  <c r="G22" i="1"/>
  <c r="Y21" i="1"/>
  <c r="P21" i="1"/>
  <c r="K21" i="1"/>
  <c r="G21" i="1"/>
  <c r="AC20" i="1"/>
  <c r="Y20" i="1"/>
  <c r="W20" i="1" s="1"/>
  <c r="V20" i="1" s="1"/>
  <c r="P20" i="1"/>
  <c r="K20" i="1"/>
  <c r="J20" i="1" s="1"/>
  <c r="G20" i="1"/>
  <c r="AC19" i="1"/>
  <c r="Y19" i="1"/>
  <c r="W19" i="1" s="1"/>
  <c r="V19" i="1" s="1"/>
  <c r="P19" i="1"/>
  <c r="K19" i="1"/>
  <c r="J19" i="1" s="1"/>
  <c r="G19" i="1"/>
  <c r="AC18" i="1"/>
  <c r="Y18" i="1"/>
  <c r="W18" i="1" s="1"/>
  <c r="V18" i="1" s="1"/>
  <c r="P18" i="1"/>
  <c r="K18" i="1"/>
  <c r="G18" i="1"/>
  <c r="AC17" i="1"/>
  <c r="Y17" i="1"/>
  <c r="W17" i="1" s="1"/>
  <c r="V17" i="1" s="1"/>
  <c r="P17" i="1"/>
  <c r="K17" i="1"/>
  <c r="J17" i="1" s="1"/>
  <c r="G17" i="1"/>
  <c r="AC16" i="1"/>
  <c r="Y16" i="1"/>
  <c r="W16" i="1" s="1"/>
  <c r="V16" i="1" s="1"/>
  <c r="P16" i="1"/>
  <c r="K16" i="1"/>
  <c r="J16" i="1" s="1"/>
  <c r="G16" i="1"/>
  <c r="AC15" i="1"/>
  <c r="Y15" i="1"/>
  <c r="W15" i="1" s="1"/>
  <c r="V15" i="1" s="1"/>
  <c r="P15" i="1"/>
  <c r="O15" i="1"/>
  <c r="K15" i="1"/>
  <c r="G15" i="1"/>
  <c r="P14" i="1"/>
  <c r="K14" i="1"/>
  <c r="J14" i="1" s="1"/>
  <c r="G14" i="1"/>
  <c r="AO14" i="1" s="1"/>
  <c r="Y13" i="1"/>
  <c r="P13" i="1"/>
  <c r="K13" i="1"/>
  <c r="J13" i="1" s="1"/>
  <c r="G13" i="1"/>
  <c r="P12" i="1"/>
  <c r="K12" i="1"/>
  <c r="J12" i="1" s="1"/>
  <c r="G12" i="1"/>
  <c r="Y11" i="1"/>
  <c r="P11" i="1"/>
  <c r="K11" i="1"/>
  <c r="G11" i="1"/>
  <c r="P10" i="1"/>
  <c r="K10" i="1"/>
  <c r="G10" i="1"/>
  <c r="E9" i="1"/>
  <c r="F9" i="1" s="1"/>
  <c r="G9" i="1" s="1"/>
  <c r="H9" i="1" s="1"/>
  <c r="U19" i="1" l="1"/>
  <c r="AN19" i="1" s="1"/>
  <c r="J98" i="1"/>
  <c r="J18" i="1"/>
  <c r="AO18" i="1" s="1"/>
  <c r="AO22" i="1"/>
  <c r="J54" i="1"/>
  <c r="J87" i="1"/>
  <c r="U87" i="1" s="1"/>
  <c r="AO49" i="1"/>
  <c r="J31" i="1"/>
  <c r="AO31" i="1" s="1"/>
  <c r="U36" i="1"/>
  <c r="AN36" i="1" s="1"/>
  <c r="J73" i="1"/>
  <c r="AO73" i="1" s="1"/>
  <c r="U16" i="1"/>
  <c r="J30" i="1"/>
  <c r="Y14" i="1"/>
  <c r="W14" i="1" s="1"/>
  <c r="V14" i="1" s="1"/>
  <c r="AE107" i="1"/>
  <c r="Y90" i="1"/>
  <c r="W90" i="1" s="1"/>
  <c r="V90" i="1" s="1"/>
  <c r="AE95" i="1"/>
  <c r="AC12" i="1"/>
  <c r="AE106" i="1"/>
  <c r="J43" i="1"/>
  <c r="AO43" i="1" s="1"/>
  <c r="J35" i="1"/>
  <c r="U35" i="1" s="1"/>
  <c r="J46" i="1"/>
  <c r="AO20" i="1"/>
  <c r="J41" i="1"/>
  <c r="U41" i="1" s="1"/>
  <c r="AN41" i="1" s="1"/>
  <c r="J88" i="1"/>
  <c r="J89" i="1"/>
  <c r="Y91" i="1"/>
  <c r="W91" i="1" s="1"/>
  <c r="V91" i="1" s="1"/>
  <c r="AK91" i="1" s="1"/>
  <c r="AE93" i="1"/>
  <c r="AE109" i="1"/>
  <c r="W29" i="1"/>
  <c r="V29" i="1" s="1"/>
  <c r="AO42" i="1"/>
  <c r="J62" i="1"/>
  <c r="AO62" i="1" s="1"/>
  <c r="J63" i="1"/>
  <c r="J68" i="1"/>
  <c r="J69" i="1"/>
  <c r="U69" i="1" s="1"/>
  <c r="AK69" i="1" s="1"/>
  <c r="J77" i="1"/>
  <c r="U77" i="1" s="1"/>
  <c r="AK77" i="1" s="1"/>
  <c r="Y103" i="1"/>
  <c r="W103" i="1" s="1"/>
  <c r="V103" i="1" s="1"/>
  <c r="AE108" i="1"/>
  <c r="U44" i="1"/>
  <c r="AN44" i="1" s="1"/>
  <c r="U72" i="1"/>
  <c r="AK72" i="1" s="1"/>
  <c r="AM72" i="1" s="1"/>
  <c r="U74" i="1"/>
  <c r="AN74" i="1" s="1"/>
  <c r="AE105" i="1"/>
  <c r="U12" i="1"/>
  <c r="AN12" i="1" s="1"/>
  <c r="J91" i="1"/>
  <c r="U91" i="1" s="1"/>
  <c r="AO35" i="1"/>
  <c r="P45" i="1"/>
  <c r="J45" i="1" s="1"/>
  <c r="J11" i="1"/>
  <c r="U11" i="1" s="1"/>
  <c r="AN11" i="1" s="1"/>
  <c r="W45" i="1"/>
  <c r="V45" i="1" s="1"/>
  <c r="J34" i="1"/>
  <c r="W98" i="1"/>
  <c r="V98" i="1" s="1"/>
  <c r="U13" i="1"/>
  <c r="AC26" i="1"/>
  <c r="AC45" i="1"/>
  <c r="U60" i="1"/>
  <c r="AK60" i="1" s="1"/>
  <c r="AE100" i="1"/>
  <c r="AN66" i="1"/>
  <c r="AK66" i="1"/>
  <c r="AM66" i="1" s="1"/>
  <c r="AO37" i="1"/>
  <c r="AO38" i="1"/>
  <c r="U38" i="1"/>
  <c r="AK38" i="1" s="1"/>
  <c r="AM38" i="1" s="1"/>
  <c r="AO66" i="1"/>
  <c r="W11" i="1"/>
  <c r="V11" i="1" s="1"/>
  <c r="J21" i="1"/>
  <c r="AO21" i="1" s="1"/>
  <c r="U42" i="1"/>
  <c r="AN42" i="1" s="1"/>
  <c r="AO44" i="1"/>
  <c r="AP44" i="1" s="1"/>
  <c r="AO13" i="1"/>
  <c r="Y12" i="1"/>
  <c r="W12" i="1" s="1"/>
  <c r="V12" i="1" s="1"/>
  <c r="AK12" i="1" s="1"/>
  <c r="AC14" i="1"/>
  <c r="J33" i="1"/>
  <c r="U33" i="1" s="1"/>
  <c r="AN33" i="1" s="1"/>
  <c r="AD110" i="1"/>
  <c r="Y76" i="1"/>
  <c r="W76" i="1" s="1"/>
  <c r="V76" i="1" s="1"/>
  <c r="J78" i="1"/>
  <c r="U78" i="1" s="1"/>
  <c r="AK78" i="1" s="1"/>
  <c r="Y83" i="1"/>
  <c r="W83" i="1" s="1"/>
  <c r="V83" i="1" s="1"/>
  <c r="J86" i="1"/>
  <c r="U86" i="1" s="1"/>
  <c r="AN86" i="1" s="1"/>
  <c r="AH110" i="1"/>
  <c r="J97" i="1"/>
  <c r="U97" i="1" s="1"/>
  <c r="AK97" i="1" s="1"/>
  <c r="J102" i="1"/>
  <c r="U102" i="1" s="1"/>
  <c r="AN102" i="1" s="1"/>
  <c r="J103" i="1"/>
  <c r="J107" i="1"/>
  <c r="AO107" i="1" s="1"/>
  <c r="J109" i="1"/>
  <c r="U109" i="1" s="1"/>
  <c r="J27" i="1"/>
  <c r="U27" i="1" s="1"/>
  <c r="AK27" i="1" s="1"/>
  <c r="J83" i="1"/>
  <c r="AO104" i="1"/>
  <c r="J106" i="1"/>
  <c r="U106" i="1" s="1"/>
  <c r="AB110" i="1"/>
  <c r="AO17" i="1"/>
  <c r="AO19" i="1"/>
  <c r="AP19" i="1" s="1"/>
  <c r="J39" i="1"/>
  <c r="U39" i="1" s="1"/>
  <c r="AK39" i="1" s="1"/>
  <c r="J47" i="1"/>
  <c r="U47" i="1" s="1"/>
  <c r="J53" i="1"/>
  <c r="AO53" i="1" s="1"/>
  <c r="J55" i="1"/>
  <c r="Y79" i="1"/>
  <c r="W79" i="1" s="1"/>
  <c r="V79" i="1" s="1"/>
  <c r="Y81" i="1"/>
  <c r="W81" i="1" s="1"/>
  <c r="V81" i="1" s="1"/>
  <c r="J96" i="1"/>
  <c r="U96" i="1" s="1"/>
  <c r="AN96" i="1" s="1"/>
  <c r="J105" i="1"/>
  <c r="AO105" i="1" s="1"/>
  <c r="J15" i="1"/>
  <c r="U15" i="1" s="1"/>
  <c r="U32" i="1"/>
  <c r="AN32" i="1" s="1"/>
  <c r="U54" i="1"/>
  <c r="AN54" i="1" s="1"/>
  <c r="U62" i="1"/>
  <c r="AK62" i="1" s="1"/>
  <c r="AM62" i="1" s="1"/>
  <c r="U70" i="1"/>
  <c r="AN70" i="1" s="1"/>
  <c r="AO87" i="1"/>
  <c r="AP87" i="1" s="1"/>
  <c r="U14" i="1"/>
  <c r="AP14" i="1" s="1"/>
  <c r="AO41" i="1"/>
  <c r="AP41" i="1" s="1"/>
  <c r="U85" i="1"/>
  <c r="AK85" i="1" s="1"/>
  <c r="AO59" i="1"/>
  <c r="AO74" i="1"/>
  <c r="AC11" i="1"/>
  <c r="AO23" i="1"/>
  <c r="J51" i="1"/>
  <c r="AO51" i="1" s="1"/>
  <c r="AO61" i="1"/>
  <c r="J92" i="1"/>
  <c r="U92" i="1" s="1"/>
  <c r="AN92" i="1" s="1"/>
  <c r="J94" i="1"/>
  <c r="AO94" i="1" s="1"/>
  <c r="J108" i="1"/>
  <c r="U108" i="1" s="1"/>
  <c r="AK108" i="1" s="1"/>
  <c r="AK47" i="1"/>
  <c r="AN47" i="1"/>
  <c r="AN13" i="1"/>
  <c r="AN60" i="1"/>
  <c r="AN15" i="1"/>
  <c r="AK15" i="1"/>
  <c r="U30" i="1"/>
  <c r="AO30" i="1"/>
  <c r="I9" i="1"/>
  <c r="U34" i="1"/>
  <c r="AO34" i="1"/>
  <c r="AP34" i="1" s="1"/>
  <c r="AP13" i="1"/>
  <c r="AC10" i="1"/>
  <c r="AN16" i="1"/>
  <c r="AK16" i="1"/>
  <c r="AO16" i="1"/>
  <c r="AP16" i="1" s="1"/>
  <c r="AP66" i="1"/>
  <c r="Z110" i="1"/>
  <c r="Y10" i="1"/>
  <c r="U20" i="1"/>
  <c r="P110" i="1"/>
  <c r="AA110" i="1"/>
  <c r="AO12" i="1"/>
  <c r="AP12" i="1" s="1"/>
  <c r="AC13" i="1"/>
  <c r="W13" i="1"/>
  <c r="V13" i="1" s="1"/>
  <c r="U22" i="1"/>
  <c r="W23" i="1"/>
  <c r="V23" i="1" s="1"/>
  <c r="J24" i="1"/>
  <c r="U24" i="1" s="1"/>
  <c r="W26" i="1"/>
  <c r="V26" i="1" s="1"/>
  <c r="J28" i="1"/>
  <c r="G29" i="1"/>
  <c r="U31" i="1"/>
  <c r="W32" i="1"/>
  <c r="V32" i="1" s="1"/>
  <c r="AC32" i="1"/>
  <c r="G46" i="1"/>
  <c r="G48" i="1"/>
  <c r="AO48" i="1" s="1"/>
  <c r="AC52" i="1"/>
  <c r="W52" i="1"/>
  <c r="V52" i="1" s="1"/>
  <c r="G56" i="1"/>
  <c r="AO56" i="1" s="1"/>
  <c r="AO65" i="1"/>
  <c r="AP65" i="1" s="1"/>
  <c r="J71" i="1"/>
  <c r="U71" i="1" s="1"/>
  <c r="AN91" i="1"/>
  <c r="AK65" i="1"/>
  <c r="AN65" i="1"/>
  <c r="AK102" i="1"/>
  <c r="AC21" i="1"/>
  <c r="W21" i="1"/>
  <c r="V21" i="1" s="1"/>
  <c r="U23" i="1"/>
  <c r="G26" i="1"/>
  <c r="AO26" i="1" s="1"/>
  <c r="J40" i="1"/>
  <c r="G50" i="1"/>
  <c r="AO50" i="1" s="1"/>
  <c r="G52" i="1"/>
  <c r="AO52" i="1" s="1"/>
  <c r="G58" i="1"/>
  <c r="AO58" i="1" s="1"/>
  <c r="G63" i="1"/>
  <c r="AO63" i="1" s="1"/>
  <c r="Y80" i="1"/>
  <c r="W80" i="1" s="1"/>
  <c r="V80" i="1" s="1"/>
  <c r="AO85" i="1"/>
  <c r="AP85" i="1" s="1"/>
  <c r="U88" i="1"/>
  <c r="AO88" i="1"/>
  <c r="AP88" i="1" s="1"/>
  <c r="U17" i="1"/>
  <c r="AO36" i="1"/>
  <c r="U37" i="1"/>
  <c r="AN38" i="1"/>
  <c r="U49" i="1"/>
  <c r="U53" i="1"/>
  <c r="U57" i="1"/>
  <c r="AP57" i="1" s="1"/>
  <c r="AK87" i="1"/>
  <c r="AN87" i="1"/>
  <c r="AJ110" i="1"/>
  <c r="AO32" i="1"/>
  <c r="AP32" i="1" s="1"/>
  <c r="U80" i="1"/>
  <c r="K84" i="1"/>
  <c r="J84" i="1" s="1"/>
  <c r="L110" i="1"/>
  <c r="AK19" i="1"/>
  <c r="W28" i="1"/>
  <c r="V28" i="1" s="1"/>
  <c r="AC28" i="1"/>
  <c r="U59" i="1"/>
  <c r="U61" i="1"/>
  <c r="O110" i="1"/>
  <c r="I110" i="1"/>
  <c r="AO54" i="1"/>
  <c r="AO60" i="1"/>
  <c r="J67" i="1"/>
  <c r="U67" i="1" s="1"/>
  <c r="G68" i="1"/>
  <c r="AO70" i="1"/>
  <c r="J75" i="1"/>
  <c r="J76" i="1"/>
  <c r="U76" i="1" s="1"/>
  <c r="G83" i="1"/>
  <c r="AO83" i="1" s="1"/>
  <c r="G89" i="1"/>
  <c r="U105" i="1"/>
  <c r="AO91" i="1"/>
  <c r="AP91" i="1" s="1"/>
  <c r="Q110" i="1"/>
  <c r="AC79" i="1"/>
  <c r="AC83" i="1"/>
  <c r="AI110" i="1"/>
  <c r="U94" i="1"/>
  <c r="AN94" i="1" s="1"/>
  <c r="G103" i="1"/>
  <c r="J10" i="1"/>
  <c r="AO10" i="1" s="1"/>
  <c r="X110" i="1"/>
  <c r="G25" i="1"/>
  <c r="AO25" i="1" s="1"/>
  <c r="G55" i="1"/>
  <c r="J64" i="1"/>
  <c r="AO72" i="1"/>
  <c r="G75" i="1"/>
  <c r="AO75" i="1" s="1"/>
  <c r="AE94" i="1"/>
  <c r="W99" i="1"/>
  <c r="V99" i="1" s="1"/>
  <c r="AC99" i="1"/>
  <c r="W74" i="1"/>
  <c r="V74" i="1" s="1"/>
  <c r="AE92" i="1"/>
  <c r="AK92" i="1" s="1"/>
  <c r="AG110" i="1"/>
  <c r="J95" i="1"/>
  <c r="AC81" i="1"/>
  <c r="J82" i="1"/>
  <c r="J93" i="1"/>
  <c r="U93" i="1" s="1"/>
  <c r="Y96" i="1"/>
  <c r="W96" i="1" s="1"/>
  <c r="V96" i="1" s="1"/>
  <c r="U99" i="1"/>
  <c r="U104" i="1"/>
  <c r="J79" i="1"/>
  <c r="U79" i="1" s="1"/>
  <c r="G80" i="1"/>
  <c r="AO80" i="1" s="1"/>
  <c r="J81" i="1"/>
  <c r="U81" i="1" s="1"/>
  <c r="Y89" i="1"/>
  <c r="W89" i="1" s="1"/>
  <c r="V89" i="1" s="1"/>
  <c r="J90" i="1"/>
  <c r="U90" i="1" s="1"/>
  <c r="J100" i="1"/>
  <c r="U100" i="1" s="1"/>
  <c r="AK100" i="1" s="1"/>
  <c r="AN104" i="1"/>
  <c r="AE104" i="1"/>
  <c r="AN108" i="1"/>
  <c r="G101" i="1"/>
  <c r="AO101" i="1" s="1"/>
  <c r="G98" i="1"/>
  <c r="AP36" i="1" l="1"/>
  <c r="AN85" i="1"/>
  <c r="AP62" i="1"/>
  <c r="AO89" i="1"/>
  <c r="AK36" i="1"/>
  <c r="U51" i="1"/>
  <c r="U73" i="1"/>
  <c r="AK54" i="1"/>
  <c r="AM54" i="1" s="1"/>
  <c r="U26" i="1"/>
  <c r="AP26" i="1" s="1"/>
  <c r="AP51" i="1"/>
  <c r="U18" i="1"/>
  <c r="U55" i="1"/>
  <c r="AK86" i="1"/>
  <c r="AO68" i="1"/>
  <c r="AO98" i="1"/>
  <c r="AO102" i="1"/>
  <c r="AP102" i="1" s="1"/>
  <c r="AO86" i="1"/>
  <c r="AP86" i="1" s="1"/>
  <c r="AO46" i="1"/>
  <c r="AP30" i="1"/>
  <c r="U103" i="1"/>
  <c r="AK14" i="1"/>
  <c r="AK109" i="1"/>
  <c r="AK76" i="1"/>
  <c r="AK106" i="1"/>
  <c r="AN106" i="1"/>
  <c r="AO45" i="1"/>
  <c r="U45" i="1"/>
  <c r="AN35" i="1"/>
  <c r="AK35" i="1"/>
  <c r="AM35" i="1" s="1"/>
  <c r="AP94" i="1"/>
  <c r="AP53" i="1"/>
  <c r="AP61" i="1"/>
  <c r="AK74" i="1"/>
  <c r="AO15" i="1"/>
  <c r="AP15" i="1" s="1"/>
  <c r="U25" i="1"/>
  <c r="AN25" i="1" s="1"/>
  <c r="U50" i="1"/>
  <c r="AN50" i="1" s="1"/>
  <c r="AP31" i="1"/>
  <c r="AN27" i="1"/>
  <c r="AO47" i="1"/>
  <c r="AP47" i="1" s="1"/>
  <c r="AN69" i="1"/>
  <c r="U21" i="1"/>
  <c r="AN21" i="1" s="1"/>
  <c r="AO109" i="1"/>
  <c r="AO33" i="1"/>
  <c r="AP33" i="1" s="1"/>
  <c r="AO106" i="1"/>
  <c r="AP106" i="1" s="1"/>
  <c r="AK96" i="1"/>
  <c r="AM96" i="1" s="1"/>
  <c r="AO97" i="1"/>
  <c r="AP97" i="1" s="1"/>
  <c r="U107" i="1"/>
  <c r="AK11" i="1"/>
  <c r="AM11" i="1" s="1"/>
  <c r="AN97" i="1"/>
  <c r="AK13" i="1"/>
  <c r="AM13" i="1" s="1"/>
  <c r="AK33" i="1"/>
  <c r="AM33" i="1" s="1"/>
  <c r="AK44" i="1"/>
  <c r="AM44" i="1" s="1"/>
  <c r="AK41" i="1"/>
  <c r="AM41" i="1" s="1"/>
  <c r="AO67" i="1"/>
  <c r="AP67" i="1" s="1"/>
  <c r="AO69" i="1"/>
  <c r="AP69" i="1" s="1"/>
  <c r="AN62" i="1"/>
  <c r="AK42" i="1"/>
  <c r="AM42" i="1" s="1"/>
  <c r="AN72" i="1"/>
  <c r="AP20" i="1"/>
  <c r="U43" i="1"/>
  <c r="AP43" i="1" s="1"/>
  <c r="AK32" i="1"/>
  <c r="AM32" i="1" s="1"/>
  <c r="AP18" i="1"/>
  <c r="AO71" i="1"/>
  <c r="AK105" i="1"/>
  <c r="AP60" i="1"/>
  <c r="AO11" i="1"/>
  <c r="AP11" i="1" s="1"/>
  <c r="AP54" i="1"/>
  <c r="U83" i="1"/>
  <c r="AN83" i="1" s="1"/>
  <c r="U56" i="1"/>
  <c r="AN56" i="1" s="1"/>
  <c r="AN39" i="1"/>
  <c r="AP42" i="1"/>
  <c r="AO55" i="1"/>
  <c r="AP55" i="1" s="1"/>
  <c r="U98" i="1"/>
  <c r="AO27" i="1"/>
  <c r="AP27" i="1" s="1"/>
  <c r="AP35" i="1"/>
  <c r="AN14" i="1"/>
  <c r="AO103" i="1"/>
  <c r="AO108" i="1"/>
  <c r="AP108" i="1" s="1"/>
  <c r="AP70" i="1"/>
  <c r="AO24" i="1"/>
  <c r="AP24" i="1" s="1"/>
  <c r="U58" i="1"/>
  <c r="AK58" i="1" s="1"/>
  <c r="AP17" i="1"/>
  <c r="U48" i="1"/>
  <c r="AN48" i="1" s="1"/>
  <c r="AK70" i="1"/>
  <c r="AM70" i="1" s="1"/>
  <c r="AC110" i="1"/>
  <c r="U46" i="1"/>
  <c r="AK46" i="1" s="1"/>
  <c r="AP38" i="1"/>
  <c r="AO90" i="1"/>
  <c r="AP90" i="1" s="1"/>
  <c r="AP21" i="1"/>
  <c r="AO92" i="1"/>
  <c r="AP92" i="1" s="1"/>
  <c r="AO39" i="1"/>
  <c r="AP39" i="1" s="1"/>
  <c r="AO96" i="1"/>
  <c r="AP96" i="1" s="1"/>
  <c r="AM14" i="1"/>
  <c r="AM74" i="1"/>
  <c r="AK99" i="1"/>
  <c r="AN99" i="1"/>
  <c r="AK50" i="1"/>
  <c r="G110" i="1"/>
  <c r="AK83" i="1"/>
  <c r="AN80" i="1"/>
  <c r="AK80" i="1"/>
  <c r="AK48" i="1"/>
  <c r="AN109" i="1"/>
  <c r="AP80" i="1"/>
  <c r="U101" i="1"/>
  <c r="AN59" i="1"/>
  <c r="AK59" i="1"/>
  <c r="U40" i="1"/>
  <c r="AO40" i="1"/>
  <c r="AM97" i="1"/>
  <c r="AK71" i="1"/>
  <c r="AN71" i="1"/>
  <c r="U28" i="1"/>
  <c r="AO28" i="1"/>
  <c r="AP28" i="1" s="1"/>
  <c r="AM39" i="1"/>
  <c r="AM47" i="1"/>
  <c r="AK79" i="1"/>
  <c r="AN79" i="1"/>
  <c r="U95" i="1"/>
  <c r="AO95" i="1"/>
  <c r="AK94" i="1"/>
  <c r="AK53" i="1"/>
  <c r="AN53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AN100" i="1"/>
  <c r="AN105" i="1"/>
  <c r="AK104" i="1"/>
  <c r="AK56" i="1"/>
  <c r="AO93" i="1"/>
  <c r="AP93" i="1" s="1"/>
  <c r="AK67" i="1"/>
  <c r="AN67" i="1"/>
  <c r="U52" i="1"/>
  <c r="AP52" i="1" s="1"/>
  <c r="AP104" i="1"/>
  <c r="U68" i="1"/>
  <c r="AM91" i="1"/>
  <c r="AN24" i="1"/>
  <c r="AK24" i="1"/>
  <c r="AN20" i="1"/>
  <c r="AK20" i="1"/>
  <c r="AM16" i="1"/>
  <c r="AM27" i="1"/>
  <c r="AP59" i="1"/>
  <c r="AK21" i="1"/>
  <c r="AE110" i="1"/>
  <c r="AP25" i="1"/>
  <c r="AO79" i="1"/>
  <c r="AP79" i="1" s="1"/>
  <c r="U75" i="1"/>
  <c r="K110" i="1"/>
  <c r="AM36" i="1"/>
  <c r="U63" i="1"/>
  <c r="AN51" i="1"/>
  <c r="AK51" i="1"/>
  <c r="AK37" i="1"/>
  <c r="AN37" i="1"/>
  <c r="AN88" i="1"/>
  <c r="AK88" i="1"/>
  <c r="AP50" i="1"/>
  <c r="U89" i="1"/>
  <c r="Y110" i="1"/>
  <c r="W10" i="1"/>
  <c r="AK43" i="1"/>
  <c r="AN43" i="1"/>
  <c r="AM15" i="1"/>
  <c r="AP37" i="1"/>
  <c r="AM102" i="1"/>
  <c r="AN55" i="1"/>
  <c r="AK55" i="1"/>
  <c r="AM69" i="1"/>
  <c r="AM86" i="1"/>
  <c r="AK25" i="1"/>
  <c r="AN73" i="1"/>
  <c r="AK73" i="1"/>
  <c r="AK22" i="1"/>
  <c r="AP22" i="1"/>
  <c r="AN22" i="1"/>
  <c r="AK49" i="1"/>
  <c r="AN49" i="1"/>
  <c r="AN23" i="1"/>
  <c r="AK23" i="1"/>
  <c r="AK34" i="1"/>
  <c r="AN34" i="1"/>
  <c r="U84" i="1"/>
  <c r="AO84" i="1"/>
  <c r="AP84" i="1" s="1"/>
  <c r="AN31" i="1"/>
  <c r="AK31" i="1"/>
  <c r="AP105" i="1"/>
  <c r="AK93" i="1"/>
  <c r="AN93" i="1"/>
  <c r="AK103" i="1"/>
  <c r="AN103" i="1"/>
  <c r="U64" i="1"/>
  <c r="AO64" i="1"/>
  <c r="AP23" i="1"/>
  <c r="AN81" i="1"/>
  <c r="AK81" i="1"/>
  <c r="AP103" i="1"/>
  <c r="AM19" i="1"/>
  <c r="AO29" i="1"/>
  <c r="U29" i="1"/>
  <c r="AP49" i="1"/>
  <c r="AP109" i="1"/>
  <c r="AK61" i="1"/>
  <c r="AN61" i="1"/>
  <c r="AK57" i="1"/>
  <c r="AN57" i="1"/>
  <c r="AK17" i="1"/>
  <c r="AN17" i="1"/>
  <c r="AM65" i="1"/>
  <c r="AK18" i="1"/>
  <c r="AN18" i="1"/>
  <c r="AM60" i="1"/>
  <c r="AM100" i="1"/>
  <c r="U82" i="1"/>
  <c r="AO82" i="1"/>
  <c r="AO100" i="1"/>
  <c r="AP100" i="1" s="1"/>
  <c r="J110" i="1"/>
  <c r="U10" i="1"/>
  <c r="AP10" i="1" s="1"/>
  <c r="AM92" i="1"/>
  <c r="AP99" i="1"/>
  <c r="AM85" i="1"/>
  <c r="AO81" i="1"/>
  <c r="AP81" i="1" s="1"/>
  <c r="AM12" i="1"/>
  <c r="AK90" i="1"/>
  <c r="AN90" i="1"/>
  <c r="AM87" i="1"/>
  <c r="AK30" i="1"/>
  <c r="AN30" i="1"/>
  <c r="AK26" i="1" l="1"/>
  <c r="AM26" i="1" s="1"/>
  <c r="AP98" i="1"/>
  <c r="AP58" i="1"/>
  <c r="AP89" i="1"/>
  <c r="AN45" i="1"/>
  <c r="AK45" i="1"/>
  <c r="AM45" i="1" s="1"/>
  <c r="AP56" i="1"/>
  <c r="AN26" i="1"/>
  <c r="AK98" i="1"/>
  <c r="AM98" i="1" s="1"/>
  <c r="AP82" i="1"/>
  <c r="AP83" i="1"/>
  <c r="AN98" i="1"/>
  <c r="AN46" i="1"/>
  <c r="AP45" i="1"/>
  <c r="AK107" i="1"/>
  <c r="AN107" i="1"/>
  <c r="AP107" i="1"/>
  <c r="AP64" i="1"/>
  <c r="AP46" i="1"/>
  <c r="AP48" i="1"/>
  <c r="AN58" i="1"/>
  <c r="AP40" i="1"/>
  <c r="AO110" i="1"/>
  <c r="AM17" i="1"/>
  <c r="AM73" i="1"/>
  <c r="AM67" i="1"/>
  <c r="AK95" i="1"/>
  <c r="AN95" i="1"/>
  <c r="AM88" i="1"/>
  <c r="AN68" i="1"/>
  <c r="AK68" i="1"/>
  <c r="AN101" i="1"/>
  <c r="AK101" i="1"/>
  <c r="AM99" i="1"/>
  <c r="AN29" i="1"/>
  <c r="AK29" i="1"/>
  <c r="AM93" i="1"/>
  <c r="AP101" i="1"/>
  <c r="AM25" i="1"/>
  <c r="AM55" i="1"/>
  <c r="AK28" i="1"/>
  <c r="AN28" i="1"/>
  <c r="AM48" i="1"/>
  <c r="U9" i="1"/>
  <c r="AM80" i="1"/>
  <c r="AM46" i="1"/>
  <c r="AM61" i="1"/>
  <c r="AM81" i="1"/>
  <c r="AK64" i="1"/>
  <c r="AN64" i="1"/>
  <c r="AM31" i="1"/>
  <c r="AN82" i="1"/>
  <c r="AK82" i="1"/>
  <c r="AP68" i="1"/>
  <c r="AM23" i="1"/>
  <c r="AM22" i="1"/>
  <c r="AM51" i="1"/>
  <c r="AN75" i="1"/>
  <c r="AK75" i="1"/>
  <c r="AM21" i="1"/>
  <c r="AM104" i="1"/>
  <c r="AP95" i="1"/>
  <c r="AM83" i="1"/>
  <c r="AM18" i="1"/>
  <c r="AN63" i="1"/>
  <c r="AK63" i="1"/>
  <c r="AM30" i="1"/>
  <c r="AM103" i="1"/>
  <c r="AM43" i="1"/>
  <c r="U110" i="1"/>
  <c r="AN10" i="1"/>
  <c r="AN84" i="1"/>
  <c r="AK84" i="1"/>
  <c r="W110" i="1"/>
  <c r="V10" i="1"/>
  <c r="V110" i="1" s="1"/>
  <c r="AM20" i="1"/>
  <c r="AM90" i="1"/>
  <c r="AM57" i="1"/>
  <c r="AM58" i="1"/>
  <c r="AM49" i="1"/>
  <c r="AM79" i="1"/>
  <c r="AK40" i="1"/>
  <c r="AN40" i="1"/>
  <c r="AM50" i="1"/>
  <c r="AP29" i="1"/>
  <c r="AM24" i="1"/>
  <c r="AP63" i="1"/>
  <c r="AM53" i="1"/>
  <c r="AM34" i="1"/>
  <c r="AN89" i="1"/>
  <c r="AK89" i="1"/>
  <c r="AM37" i="1"/>
  <c r="AK52" i="1"/>
  <c r="AN52" i="1"/>
  <c r="AM56" i="1"/>
  <c r="AM94" i="1"/>
  <c r="AM71" i="1"/>
  <c r="AM59" i="1"/>
  <c r="AK10" i="1" l="1"/>
  <c r="AK110" i="1" s="1"/>
  <c r="AM82" i="1"/>
  <c r="AM52" i="1"/>
  <c r="AN110" i="1"/>
  <c r="AM64" i="1"/>
  <c r="AM63" i="1"/>
  <c r="AM84" i="1"/>
  <c r="AM75" i="1"/>
  <c r="AM28" i="1"/>
  <c r="AM101" i="1"/>
  <c r="AM89" i="1"/>
  <c r="AP110" i="1"/>
  <c r="AM95" i="1"/>
  <c r="AM40" i="1"/>
  <c r="AM29" i="1"/>
  <c r="AM68" i="1"/>
  <c r="AM10" i="1" l="1"/>
</calcChain>
</file>

<file path=xl/sharedStrings.xml><?xml version="1.0" encoding="utf-8"?>
<sst xmlns="http://schemas.openxmlformats.org/spreadsheetml/2006/main" count="288" uniqueCount="286">
  <si>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2025 год</t>
  </si>
  <si>
    <t xml:space="preserve"> руб.</t>
  </si>
  <si>
    <t xml:space="preserve">кс    </t>
  </si>
  <si>
    <t>сдп</t>
  </si>
  <si>
    <t xml:space="preserve">дс   </t>
  </si>
  <si>
    <t xml:space="preserve">вмп   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</si>
  <si>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</si>
  <si>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</si>
  <si>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</si>
  <si>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</si>
  <si>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</si>
  <si>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</si>
  <si>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</si>
  <si>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</si>
  <si>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</si>
  <si>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</si>
  <si>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</si>
  <si>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</si>
  <si>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</si>
  <si>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</si>
  <si>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</si>
  <si>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</si>
  <si>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</si>
  <si>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</si>
  <si>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</si>
  <si>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</si>
  <si>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</si>
  <si>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</si>
  <si>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</si>
  <si>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</si>
  <si>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</si>
  <si>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</si>
  <si>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</si>
  <si>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</si>
  <si>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</si>
  <si>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</si>
  <si>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</si>
  <si>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</si>
  <si>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</si>
  <si>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</si>
  <si>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</si>
  <si>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</si>
  <si>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</si>
  <si>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Апп сумма</t>
  </si>
  <si>
    <t>отклонение (проверка апп)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</si>
  <si>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</si>
  <si>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</si>
  <si>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</si>
  <si>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</si>
  <si>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</si>
  <si>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</si>
  <si>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</si>
  <si>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</si>
  <si>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</si>
  <si>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</si>
  <si>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</si>
  <si>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</si>
  <si>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</si>
  <si>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</si>
  <si>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</si>
  <si>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</si>
  <si>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</si>
  <si>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</si>
  <si>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</si>
  <si>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</si>
  <si>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</si>
  <si>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</si>
  <si>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</si>
  <si>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</si>
  <si>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04/08-25</t>
  </si>
  <si>
    <t>КГБУЗ "Краевая клиническая больница" им. проф. С.И. Сергеева МЗХК</t>
  </si>
  <si>
    <t>0352001</t>
  </si>
  <si>
    <t>03/08-25</t>
  </si>
  <si>
    <t>КГБУЗ "Краевая клиническая больница" имени профессора О.В. Владимирцева МЗХК</t>
  </si>
  <si>
    <t>0310001</t>
  </si>
  <si>
    <t>06/08-25</t>
  </si>
  <si>
    <t>КГБУЗ «Перинатальный центр» им.проф. Г.С.Постола МЗХК</t>
  </si>
  <si>
    <t>0252002</t>
  </si>
  <si>
    <t>77/08-25</t>
  </si>
  <si>
    <t>КГБУЗ "Детская краевая клиническая больница" имени А.К. Пиотровича МЗХК</t>
  </si>
  <si>
    <t>0252001</t>
  </si>
  <si>
    <t>07/08-25</t>
  </si>
  <si>
    <t xml:space="preserve">КГБУЗ "Краевой клинический центр онкологии"  МЗХК </t>
  </si>
  <si>
    <t>0351001</t>
  </si>
  <si>
    <t>01/08-25</t>
  </si>
  <si>
    <t xml:space="preserve">КГБУЗ "Консультативно-диагностический центр МЗХК "Вивея" </t>
  </si>
  <si>
    <t>0301001</t>
  </si>
  <si>
    <t>02/08-25</t>
  </si>
  <si>
    <t>КГБУЗ "Клинический центр восстановительной медицины и реабилитации" МЗХК</t>
  </si>
  <si>
    <t>0301003</t>
  </si>
  <si>
    <t>09/08-25</t>
  </si>
  <si>
    <t>КГБОУ ДПО "ИПКСЗ" МЗХК</t>
  </si>
  <si>
    <t>0307003</t>
  </si>
  <si>
    <t>05/08-25</t>
  </si>
  <si>
    <t>КГАУЗ "Стоматологическая поликлиника "Регион" МЗХК</t>
  </si>
  <si>
    <t>0307002</t>
  </si>
  <si>
    <t>83/08-25</t>
  </si>
  <si>
    <t>КГБУЗ "Центр по профилактике по борьбе со СПИД и инфекционными заболеваниями" МЗ ХК</t>
  </si>
  <si>
    <t>0352002</t>
  </si>
  <si>
    <t>78/08-25</t>
  </si>
  <si>
    <t xml:space="preserve">КГБУЗ "Краевой кожно-венерологический диспансер" МЗ ХК </t>
  </si>
  <si>
    <t>0351002</t>
  </si>
  <si>
    <t>10/08-25</t>
  </si>
  <si>
    <t>Хабаровский филиал ФГАУ "НМИЦ "МНТК "Микрохирургия глаза" им. акад. С.Н. Федорова" МЗ РФ</t>
  </si>
  <si>
    <t>0353001</t>
  </si>
  <si>
    <t>64/08-25</t>
  </si>
  <si>
    <t>ФГБУ "Федеральный центр сердечно-сосудистой хирургии" Минздрава России (г. Хабаровск)</t>
  </si>
  <si>
    <t>0352005</t>
  </si>
  <si>
    <t>65/08-25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</si>
  <si>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</si>
  <si>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</si>
  <si>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86/08-25</t>
  </si>
  <si>
    <t xml:space="preserve">ООО "Б.Браун Авитум Руссланд Клиникс" </t>
  </si>
  <si>
    <t>12/08-25</t>
  </si>
  <si>
    <t>КГБУЗ "Городская клиническая больница" имени профессора А.М. Войно-Ясенецкого МЗХК</t>
  </si>
  <si>
    <t>13/08-25</t>
  </si>
  <si>
    <t>КГБУЗ "Городская клиническая больница" имени профессора Г.Л. Александровича МЗХК</t>
  </si>
  <si>
    <t>33/08-25</t>
  </si>
  <si>
    <t>КГБУЗ "Детская городская клиническая больница имени В.М.Истомина" МЗХК</t>
  </si>
  <si>
    <t>34/08-25</t>
  </si>
  <si>
    <t>КГБУЗ "Детская городская клиническая больница № 9"</t>
  </si>
  <si>
    <t>27/08-25</t>
  </si>
  <si>
    <t>КГБУЗ "Родильный дом" им. Венцовых МЗ ХК</t>
  </si>
  <si>
    <t>14/08-25</t>
  </si>
  <si>
    <t>КГБУЗ "Городская клиническая поликлиника № 3" МЗХК</t>
  </si>
  <si>
    <t>15/08-25</t>
  </si>
  <si>
    <t>КГБУЗ "Городская поликлиника № 5" МЗХК</t>
  </si>
  <si>
    <t>16/08-25</t>
  </si>
  <si>
    <t>КГБУЗ "Клинико-диагностический центр" МЗХК</t>
  </si>
  <si>
    <t>17/08-25</t>
  </si>
  <si>
    <t>КГБУЗ "Городская поликлиника Железнодорожного района" МЗ ХК</t>
  </si>
  <si>
    <t>19/08-25</t>
  </si>
  <si>
    <t>КГБУЗ "Городская поликлиника № 11" МЗХК</t>
  </si>
  <si>
    <t>20/08-25</t>
  </si>
  <si>
    <t>КГБУЗ "Городская поликлиника № 15" МЗХК</t>
  </si>
  <si>
    <t>21/08-25</t>
  </si>
  <si>
    <t>КГБУЗ "Городская поликлиника № 16" МЗХК</t>
  </si>
  <si>
    <t>22/08-25</t>
  </si>
  <si>
    <t>КГБУЗ "Стоматологическая поликлиника № 18" МЗХК</t>
  </si>
  <si>
    <t>23/08-25</t>
  </si>
  <si>
    <t>КГБУЗ "Стоматологическая поликлиника № 19" МЗХК</t>
  </si>
  <si>
    <t>24/08-25</t>
  </si>
  <si>
    <t>КГБУЗ "Стоматологическая поликлиника № 25 "Ден-Тал-Из" МЗХК</t>
  </si>
  <si>
    <t>28/08-25</t>
  </si>
  <si>
    <t>КГБУЗ "Детская городская  поликлиника № 1" МЗХК</t>
  </si>
  <si>
    <t>29/08-25</t>
  </si>
  <si>
    <t>КГБУЗ "Детская городская клиническая поликлиника № 3" МЗХК</t>
  </si>
  <si>
    <t>30/08-25</t>
  </si>
  <si>
    <t>КГБУЗ "Детская городская поликлиника № 17" МЗХК</t>
  </si>
  <si>
    <t>32/08-25</t>
  </si>
  <si>
    <t>КГБУЗ "Детская стоматологическая поликлиника № 22" МЗХК</t>
  </si>
  <si>
    <t>31/08-25</t>
  </si>
  <si>
    <t>КГБУЗ "Детская городская поликлиника № 24" МЗХК</t>
  </si>
  <si>
    <t>35/08-25</t>
  </si>
  <si>
    <t>ЧУЗ "Клиническая больница "РЖД-Медицина" г. Хабаровск</t>
  </si>
  <si>
    <t>36/08-25</t>
  </si>
  <si>
    <t>Хабаровская поликлиника ФГБУЗ "ДВОМЦ ФМБА"</t>
  </si>
  <si>
    <t>63/08-25</t>
  </si>
  <si>
    <t>КГБУЗ "Станция скорой медицинской помощи г. Хабаровска" МЗ ХК</t>
  </si>
  <si>
    <t>97/08-25</t>
  </si>
  <si>
    <t>ООО "Белый клен"</t>
  </si>
  <si>
    <t>81/08-25</t>
  </si>
  <si>
    <t>ООО "ЮНИЛАБ-ХАБАРОВСК"</t>
  </si>
  <si>
    <t>74/08-25</t>
  </si>
  <si>
    <t>ООО "Стоминдустрия"</t>
  </si>
  <si>
    <t>61/08-25</t>
  </si>
  <si>
    <t xml:space="preserve">ФГБОУ ВО ДВГМУ Минздрава России </t>
  </si>
  <si>
    <t>66/08-25</t>
  </si>
  <si>
    <t>КГБУЗ "Детский клинический центр медицинской реабилитации "Амурский " МЗХК</t>
  </si>
  <si>
    <t>84/08-25</t>
  </si>
  <si>
    <t>ООО "Клиника Эксперт Хабаровск"</t>
  </si>
  <si>
    <t>91/08-25</t>
  </si>
  <si>
    <t>ООО "Хабаровский диагностический центр"</t>
  </si>
  <si>
    <t>92/08-25</t>
  </si>
  <si>
    <t xml:space="preserve"> ООО "Стоматологический госпиталь"</t>
  </si>
  <si>
    <t>95/08-25</t>
  </si>
  <si>
    <t>ООО "Мед-Арт"</t>
  </si>
  <si>
    <t>99/08-25</t>
  </si>
  <si>
    <t xml:space="preserve"> ООО "Афина"</t>
  </si>
  <si>
    <t>109/08-25</t>
  </si>
  <si>
    <t>ООО "Хабаровский центр хирургии глаза"</t>
  </si>
  <si>
    <t>100/08-25</t>
  </si>
  <si>
    <t>ООО "ГрандСтрой"</t>
  </si>
  <si>
    <t>96/08-25</t>
  </si>
  <si>
    <t>ООО "Дент-Арт-Восток"</t>
  </si>
  <si>
    <t>107/08-25</t>
  </si>
  <si>
    <t>ООО "Тари Дент"</t>
  </si>
  <si>
    <t>105/08-25</t>
  </si>
  <si>
    <t>ООО "МДЦ Нефролайн"</t>
  </si>
  <si>
    <t>62/08-25</t>
  </si>
  <si>
    <t>ООО "Эверест"</t>
  </si>
  <si>
    <t>110/08-25</t>
  </si>
  <si>
    <t>ООО "Виталаб"</t>
  </si>
  <si>
    <t>103/08-25</t>
  </si>
  <si>
    <t>ООО "М-ЛАЙН"</t>
  </si>
  <si>
    <t>93/08-25</t>
  </si>
  <si>
    <t>ООО "Нейроклиника"</t>
  </si>
  <si>
    <t>46/08-25</t>
  </si>
  <si>
    <t>ООО "МУ "ЛУЧ"</t>
  </si>
  <si>
    <t>111/08-25</t>
  </si>
  <si>
    <t xml:space="preserve">ООО "ЦСОИЭС" </t>
  </si>
  <si>
    <t>113/08-25</t>
  </si>
  <si>
    <t>ООО "Эмбрилайф" ЦИЭР</t>
  </si>
  <si>
    <t>82/08-25</t>
  </si>
  <si>
    <t>ООО "ЦЕНТР ЭКО"</t>
  </si>
  <si>
    <t>11/08-25</t>
  </si>
  <si>
    <t>ООО "Ланта"</t>
  </si>
  <si>
    <t>39/08-25</t>
  </si>
  <si>
    <t>ООО "ЮНИМ-СИБИРЬ"</t>
  </si>
  <si>
    <t>АНО "Хабаровский центр паллиативной помощи"</t>
  </si>
  <si>
    <t>26/08-25</t>
  </si>
  <si>
    <t>ООО "Медикъ"</t>
  </si>
  <si>
    <t>18/08-25</t>
  </si>
  <si>
    <t>ООО "Эр энд Эм Медицинский центр"</t>
  </si>
  <si>
    <t>37/08-25</t>
  </si>
  <si>
    <t>ООО "Покровмед" (Хабаровск)</t>
  </si>
  <si>
    <t>94/08-25</t>
  </si>
  <si>
    <t>ООО "Центр медицинской реабилитации "Территория здоровья"</t>
  </si>
  <si>
    <t>ООО "Сибирский центр ядерной медицины" (Новосибирск)</t>
  </si>
  <si>
    <t>41/08-25</t>
  </si>
  <si>
    <t>КГБУЗ "Городская больница" имени М.И. Шевчук МЗ ХК</t>
  </si>
  <si>
    <t>43/08-25</t>
  </si>
  <si>
    <t>КГБУЗ "Городская больница" имени А.В. Шульмана МЗХК</t>
  </si>
  <si>
    <t>44/08-25</t>
  </si>
  <si>
    <t>КГБУЗ "Городская больница № 7" МЗХК</t>
  </si>
  <si>
    <t>45/08-25</t>
  </si>
  <si>
    <t>КГБУЗ "Родильный дом № 3" МЗХК</t>
  </si>
  <si>
    <t>47/08-25</t>
  </si>
  <si>
    <t xml:space="preserve">КГБУЗ "Детская городская больница" МЗХК </t>
  </si>
  <si>
    <t>08/08-25</t>
  </si>
  <si>
    <t>КГБУЗ "Территориальный консультативно-диагностический центр" МЗ ХК</t>
  </si>
  <si>
    <t>0306001</t>
  </si>
  <si>
    <t>38/08-25</t>
  </si>
  <si>
    <t xml:space="preserve">КГБУЗ "Городская поликлиника № 9" МЗХК </t>
  </si>
  <si>
    <t>106/08-25</t>
  </si>
  <si>
    <t>КГАУЗ "Комсомольская стоматологическая поликлиника" МЗХК</t>
  </si>
  <si>
    <t>50/08-25</t>
  </si>
  <si>
    <t xml:space="preserve"> ФГБУЗ "Медико-санитарная часть № 99 ФМБА"</t>
  </si>
  <si>
    <t>69/08-25</t>
  </si>
  <si>
    <t>КГБУЗ "Станция скорой медицинской помощи г. Комсомольска-на-Амуре" МЗХК</t>
  </si>
  <si>
    <t>101/08-25</t>
  </si>
  <si>
    <t>ООО "Альтернатива" г.Комсомольск</t>
  </si>
  <si>
    <t>60/08-25</t>
  </si>
  <si>
    <t>КГБУЗ "Князе-Волконская районная больница" МЗХК</t>
  </si>
  <si>
    <t>71/08-25</t>
  </si>
  <si>
    <t>КГБУЗ "Хабаровская районная больница"МЗХК</t>
  </si>
  <si>
    <t>79/08-25</t>
  </si>
  <si>
    <t xml:space="preserve">КГБУЗ "Бикинская центральная районная больница" МЗХК </t>
  </si>
  <si>
    <t>87/08-25</t>
  </si>
  <si>
    <t xml:space="preserve">КГБУЗ "Вяземская районная больница" МЗХК </t>
  </si>
  <si>
    <t>88/08-25</t>
  </si>
  <si>
    <t xml:space="preserve">КГБУЗ " Районная больница района имени Лазо" МЗХК </t>
  </si>
  <si>
    <t>55/08-25</t>
  </si>
  <si>
    <t xml:space="preserve">КГБУЗ "Троицкая центральная районная больница" МЗХК </t>
  </si>
  <si>
    <t>75/08-25</t>
  </si>
  <si>
    <t xml:space="preserve">КГБУЗ "Комсомольская межрайонная больница" МЗХК </t>
  </si>
  <si>
    <t>51/08-25</t>
  </si>
  <si>
    <t xml:space="preserve">КГАУЗ "Амурская стоматологическая поликлиника" МЗХК </t>
  </si>
  <si>
    <t>53/08-25</t>
  </si>
  <si>
    <t xml:space="preserve">КГБУЗ "Ванинская центральная районная больница" МЗХК </t>
  </si>
  <si>
    <t>54/08-25</t>
  </si>
  <si>
    <t>Ванинская больница ФГУ "ДВОМЦ ФМБА"</t>
  </si>
  <si>
    <t>58/08-25</t>
  </si>
  <si>
    <t xml:space="preserve">КГБУЗ "Советско-Гаванская центральная районная больница" МЗХК </t>
  </si>
  <si>
    <t>72/08-25</t>
  </si>
  <si>
    <t>ИП Сазонова Людмила Анатольевна</t>
  </si>
  <si>
    <t>102/08-25</t>
  </si>
  <si>
    <t>ИП Шамгунова Елена Николаевна</t>
  </si>
  <si>
    <t>80/08-25</t>
  </si>
  <si>
    <t xml:space="preserve">КГБУЗ "Верхнебуреинская центральная районная больница" МЗХК </t>
  </si>
  <si>
    <t>56/08-25</t>
  </si>
  <si>
    <t xml:space="preserve">КГБУЗ "Николаевская-на-Амуре центральная районная больница" МЗХК </t>
  </si>
  <si>
    <t>89/08-25</t>
  </si>
  <si>
    <t xml:space="preserve">КГБУЗ "Солнечная районная больница" МЗХК </t>
  </si>
  <si>
    <t>90/08-25</t>
  </si>
  <si>
    <t>КГБУЗ "Ульчская районная больница " МЗХК</t>
  </si>
  <si>
    <t>59/08-25</t>
  </si>
  <si>
    <t xml:space="preserve">КГБУЗ "Тугуро-Чумиканская районная больница" МЗХК  </t>
  </si>
  <si>
    <t>52/08-25</t>
  </si>
  <si>
    <t xml:space="preserve">КГБУЗ "Аяно-Майская центральная районная больница" МЗХК </t>
  </si>
  <si>
    <t>57/08-25</t>
  </si>
  <si>
    <t xml:space="preserve">КГБУЗ "Охотская центральная районная больница" МЗХК </t>
  </si>
  <si>
    <t>округление</t>
  </si>
  <si>
    <t>Приложение №11
 к Протоколу заседания Комиссии по разработке ТП ОМС от 31.03.2024  №3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</si>
  <si>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№4 к протоколу Комиссии №3 от 31.03.2025</t>
    </r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</si>
  <si>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5-7 к протоколу Комиссии от 31.03.2025  №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</si>
</sst>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FF6699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6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8" fillId="0" borderId="0"/>
    <xf numFmtId="0" fontId="17" fillId="0" borderId="0"/>
    <xf numFmtId="0" fontId="19" fillId="0" borderId="0"/>
    <xf numFmtId="0" fontId="17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7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8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0" fillId="0" borderId="0" xfId="0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1" xfId="4" applyFont="1" applyFill="1" applyBorder="1" applyAlignment="1">
      <alignment horizontal="center" vertical="center" wrapText="1"/>
    </xf>
    <xf numFmtId="164" fontId="5" fillId="0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3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43" fontId="3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49" fontId="3" fillId="0" borderId="2" xfId="2" applyNumberFormat="1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164" fontId="5" fillId="0" borderId="0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1" fontId="3" fillId="0" borderId="2" xfId="4" applyNumberFormat="1" applyFont="1" applyFill="1" applyBorder="1" applyAlignment="1">
      <alignment horizontal="right" vertical="justify" wrapText="1"/>
    </xf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164" fontId="13" fillId="0" borderId="2" xfId="1" applyFont="1" applyFill="1" applyBorder="1"/>
    <xf numFmtId="0" fontId="3" fillId="0" borderId="2" xfId="2" applyFont="1" applyFill="1" applyBorder="1" applyAlignment="1">
      <alignment horizontal="left" wrapText="1"/>
    </xf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4" fontId="14" fillId="0" borderId="0" xfId="1" applyFont="1" applyFill="1" applyBorder="1"/>
    <xf numFmtId="164" fontId="5" fillId="0" borderId="0" xfId="1" applyFont="1" applyFill="1" applyBorder="1"/>
    <xf numFmtId="4" fontId="5" fillId="0" borderId="0" xfId="2" applyNumberFormat="1" applyFont="1" applyFill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5" applyFont="1" applyFill="1"/>
    <xf numFmtId="164" fontId="5" fillId="0" borderId="0" xfId="2" applyNumberFormat="1" applyFont="1" applyFill="1"/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3 2 2" xfId="11"/>
    <cellStyle name="Обычный 2 4" xfId="12"/>
    <cellStyle name="Обычный 2 5" xfId="13"/>
    <cellStyle name="Обычный 3" xfId="14"/>
    <cellStyle name="Обычный 3 2" xfId="15"/>
    <cellStyle name="Обычный 3 2 2" xfId="2"/>
    <cellStyle name="Обычный 3 2 3" xfId="3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9" xfId="30"/>
    <cellStyle name="Обычный Лена" xfId="31"/>
    <cellStyle name="Обычный_Таблицы Мун.заказ Стационар" xfId="4"/>
    <cellStyle name="Процентный 2" xfId="32"/>
    <cellStyle name="Процентный 3" xfId="33"/>
    <cellStyle name="Финансовый" xfId="1" builtinId="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5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Z391"/>
  <sheetViews>
    <sheetView tabSelected="1" zoomScale="60" zoomScaleNormal="60" workbookViewId="0">
      <pane xSplit="5" ySplit="9" topLeftCell="F22" activePane="bottomRight" state="frozen"/>
      <selection pane="topRight" activeCell="F1" sqref="F1"/>
      <selection pane="bottomLeft" activeCell="A10" sqref="A10"/>
      <selection pane="bottomRight" activeCell="AE127" sqref="AE127"/>
    </sheetView>
  </sheetViews>
  <sheetFormatPr defaultColWidth="9.44140625" defaultRowHeight="18" x14ac:dyDescent="0.35"/>
  <cols>
    <col min="1" max="1" width="6.88671875" style="10" customWidth="1"/>
    <col min="2" max="2" width="14.44140625" style="10" hidden="1" customWidth="1"/>
    <col min="3" max="3" width="43.6640625" style="1" customWidth="1"/>
    <col min="4" max="4" width="14.6640625" style="2" customWidth="1"/>
    <col min="5" max="5" width="12.5546875" style="1" hidden="1" customWidth="1"/>
    <col min="6" max="6" width="13.88671875" style="1" customWidth="1"/>
    <col min="7" max="7" width="29.6640625" style="10" customWidth="1"/>
    <col min="8" max="8" width="25.109375" style="10" customWidth="1"/>
    <col min="9" max="9" width="26" style="10" customWidth="1"/>
    <col min="10" max="10" width="27.88671875" style="10" customWidth="1"/>
    <col min="11" max="11" width="26.44140625" style="10" customWidth="1"/>
    <col min="12" max="14" width="26.5546875" style="10" customWidth="1"/>
    <col min="15" max="15" width="26.44140625" style="10" customWidth="1"/>
    <col min="16" max="16" width="26" style="10" customWidth="1"/>
    <col min="17" max="17" width="25.6640625" style="10" customWidth="1"/>
    <col min="18" max="18" width="25" style="10" customWidth="1"/>
    <col min="19" max="19" width="25.33203125" style="10" customWidth="1"/>
    <col min="20" max="20" width="25.44140625" style="10" customWidth="1"/>
    <col min="21" max="21" width="27.5546875" style="15" customWidth="1"/>
    <col min="22" max="22" width="26.6640625" style="10" customWidth="1"/>
    <col min="23" max="23" width="30" style="10" customWidth="1"/>
    <col min="24" max="24" width="27.109375" style="10" customWidth="1"/>
    <col min="25" max="27" width="26.44140625" style="10" customWidth="1"/>
    <col min="28" max="28" width="26.5546875" style="10" customWidth="1"/>
    <col min="29" max="29" width="26.6640625" style="15" customWidth="1"/>
    <col min="30" max="30" width="26.88671875" style="10" customWidth="1"/>
    <col min="31" max="31" width="27.33203125" style="10" customWidth="1"/>
    <col min="32" max="32" width="25.33203125" style="10" customWidth="1"/>
    <col min="33" max="33" width="24.109375" style="10" customWidth="1"/>
    <col min="34" max="34" width="26.5546875" style="10" customWidth="1"/>
    <col min="35" max="35" width="24.33203125" style="10" customWidth="1"/>
    <col min="36" max="36" width="23" style="10" customWidth="1"/>
    <col min="37" max="37" width="29.44140625" style="10" customWidth="1"/>
    <col min="38" max="39" width="29.44140625" style="10" hidden="1" customWidth="1"/>
    <col min="40" max="40" width="28.5546875" style="10" hidden="1" customWidth="1"/>
    <col min="41" max="41" width="28.33203125" style="10" hidden="1" customWidth="1"/>
    <col min="42" max="42" width="19.109375" style="10" hidden="1" customWidth="1"/>
    <col min="43" max="47" width="9.44140625" style="10" customWidth="1"/>
    <col min="48" max="125" width="9.44140625" style="10"/>
    <col min="126" max="126" width="67.33203125" style="10" customWidth="1"/>
    <col min="127" max="16384" width="9.44140625" style="10"/>
  </cols>
  <sheetData>
    <row r="1" spans="1:42" s="1" customFormat="1" ht="20.25" customHeight="1" x14ac:dyDescent="0.35">
      <c r="D1" s="2"/>
      <c r="J1" s="72"/>
      <c r="O1" s="73" t="s">
        <v>283</v>
      </c>
      <c r="P1" s="73"/>
      <c r="Q1" s="73"/>
      <c r="R1" s="73"/>
      <c r="S1" s="68"/>
      <c r="U1" s="3"/>
      <c r="W1" s="72"/>
      <c r="X1" s="4"/>
      <c r="Y1" s="4"/>
      <c r="Z1" s="4"/>
      <c r="AA1" s="4"/>
      <c r="AC1" s="5"/>
      <c r="AD1" s="74"/>
      <c r="AE1" s="74"/>
      <c r="AF1" s="74"/>
      <c r="AG1" s="74"/>
      <c r="AH1" s="74"/>
      <c r="AI1" s="74"/>
      <c r="AJ1" s="75"/>
      <c r="AK1" s="75"/>
      <c r="AL1" s="75"/>
      <c r="AM1" s="75"/>
      <c r="AN1" s="75"/>
    </row>
    <row r="2" spans="1:42" s="1" customFormat="1" ht="34.5" customHeight="1" x14ac:dyDescent="0.35">
      <c r="D2" s="2"/>
      <c r="J2" s="72"/>
      <c r="O2" s="73"/>
      <c r="P2" s="73"/>
      <c r="Q2" s="73"/>
      <c r="R2" s="73"/>
      <c r="S2" s="69"/>
      <c r="U2" s="6"/>
      <c r="W2" s="72"/>
      <c r="X2" s="4"/>
      <c r="Y2" s="4"/>
      <c r="Z2" s="4"/>
      <c r="AA2" s="4"/>
      <c r="AC2" s="5"/>
      <c r="AK2" s="7"/>
      <c r="AL2" s="7"/>
      <c r="AM2" s="7"/>
      <c r="AN2" s="8"/>
    </row>
    <row r="3" spans="1:42" s="1" customFormat="1" ht="10.5" customHeight="1" x14ac:dyDescent="0.35">
      <c r="D3" s="2"/>
      <c r="O3" s="73"/>
      <c r="P3" s="73"/>
      <c r="Q3" s="73"/>
      <c r="R3" s="73"/>
      <c r="S3" s="68"/>
      <c r="U3" s="3"/>
      <c r="W3" s="9"/>
      <c r="X3" s="9"/>
      <c r="Y3" s="9"/>
      <c r="Z3" s="9"/>
      <c r="AA3" s="9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42" ht="33" customHeight="1" x14ac:dyDescent="0.35">
      <c r="C4" s="76" t="s">
        <v>0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11"/>
      <c r="AI4" s="11"/>
      <c r="AJ4" s="11"/>
      <c r="AK4" s="12" t="s">
        <v>1</v>
      </c>
      <c r="AL4" s="11"/>
      <c r="AM4" s="11"/>
    </row>
    <row r="5" spans="1:42" ht="19.649999999999999" hidden="1" customHeight="1" x14ac:dyDescent="0.35">
      <c r="J5" s="13"/>
      <c r="L5" s="71"/>
      <c r="M5" s="71"/>
      <c r="N5" s="71"/>
      <c r="R5" s="70"/>
      <c r="T5" s="13"/>
      <c r="U5" s="14"/>
      <c r="X5" s="10" t="s">
        <v>2</v>
      </c>
      <c r="Z5" s="10" t="s">
        <v>3</v>
      </c>
      <c r="AA5" s="10" t="s">
        <v>4</v>
      </c>
      <c r="AB5" s="10" t="s">
        <v>5</v>
      </c>
      <c r="AL5" s="12"/>
      <c r="AM5" s="12"/>
    </row>
    <row r="6" spans="1:42" s="19" customFormat="1" ht="95.4" customHeight="1" x14ac:dyDescent="0.35">
      <c r="A6" s="78" t="s">
        <v>6</v>
      </c>
      <c r="B6" s="16" t="s">
        <v>7</v>
      </c>
      <c r="C6" s="80" t="s">
        <v>8</v>
      </c>
      <c r="D6" s="82" t="s">
        <v>9</v>
      </c>
      <c r="E6" s="83" t="s">
        <v>10</v>
      </c>
      <c r="F6" s="84" t="s">
        <v>11</v>
      </c>
      <c r="G6" s="78" t="s">
        <v>12</v>
      </c>
      <c r="H6" s="85" t="s">
        <v>13</v>
      </c>
      <c r="I6" s="78" t="s">
        <v>14</v>
      </c>
      <c r="J6" s="78" t="s">
        <v>15</v>
      </c>
      <c r="K6" s="78" t="s">
        <v>16</v>
      </c>
      <c r="L6" s="77" t="s">
        <v>17</v>
      </c>
      <c r="M6" s="77" t="s">
        <v>18</v>
      </c>
      <c r="N6" s="78" t="s">
        <v>19</v>
      </c>
      <c r="O6" s="78" t="s">
        <v>20</v>
      </c>
      <c r="P6" s="78" t="s">
        <v>21</v>
      </c>
      <c r="Q6" s="78" t="s">
        <v>22</v>
      </c>
      <c r="R6" s="78" t="s">
        <v>23</v>
      </c>
      <c r="S6" s="79" t="s">
        <v>24</v>
      </c>
      <c r="T6" s="88" t="s">
        <v>25</v>
      </c>
      <c r="U6" s="92" t="s">
        <v>26</v>
      </c>
      <c r="V6" s="82" t="s">
        <v>27</v>
      </c>
      <c r="W6" s="78" t="s">
        <v>28</v>
      </c>
      <c r="X6" s="78" t="s">
        <v>29</v>
      </c>
      <c r="Y6" s="78" t="s">
        <v>30</v>
      </c>
      <c r="Z6" s="78" t="s">
        <v>31</v>
      </c>
      <c r="AA6" s="78" t="s">
        <v>32</v>
      </c>
      <c r="AB6" s="78" t="s">
        <v>33</v>
      </c>
      <c r="AC6" s="92" t="s">
        <v>34</v>
      </c>
      <c r="AD6" s="78" t="s">
        <v>35</v>
      </c>
      <c r="AE6" s="93" t="s">
        <v>36</v>
      </c>
      <c r="AF6" s="78" t="s">
        <v>37</v>
      </c>
      <c r="AG6" s="78" t="s">
        <v>38</v>
      </c>
      <c r="AH6" s="78" t="s">
        <v>39</v>
      </c>
      <c r="AI6" s="78" t="s">
        <v>40</v>
      </c>
      <c r="AJ6" s="88" t="s">
        <v>41</v>
      </c>
      <c r="AK6" s="90" t="s">
        <v>42</v>
      </c>
      <c r="AL6" s="17"/>
      <c r="AM6" s="17"/>
      <c r="AN6" s="18"/>
      <c r="AO6" s="19" t="s">
        <v>43</v>
      </c>
      <c r="AP6" s="4" t="s">
        <v>44</v>
      </c>
    </row>
    <row r="7" spans="1:42" s="19" customFormat="1" ht="57.6" customHeight="1" x14ac:dyDescent="0.35">
      <c r="A7" s="79"/>
      <c r="B7" s="20"/>
      <c r="C7" s="81"/>
      <c r="D7" s="82"/>
      <c r="E7" s="83"/>
      <c r="F7" s="84"/>
      <c r="G7" s="78"/>
      <c r="H7" s="85"/>
      <c r="I7" s="78"/>
      <c r="J7" s="78"/>
      <c r="K7" s="78"/>
      <c r="L7" s="77"/>
      <c r="M7" s="77"/>
      <c r="N7" s="78"/>
      <c r="O7" s="78"/>
      <c r="P7" s="78"/>
      <c r="Q7" s="78"/>
      <c r="R7" s="78"/>
      <c r="S7" s="86"/>
      <c r="T7" s="89"/>
      <c r="U7" s="92"/>
      <c r="V7" s="82"/>
      <c r="W7" s="78"/>
      <c r="X7" s="78"/>
      <c r="Y7" s="78"/>
      <c r="Z7" s="78"/>
      <c r="AA7" s="78"/>
      <c r="AB7" s="78"/>
      <c r="AC7" s="92"/>
      <c r="AD7" s="78"/>
      <c r="AE7" s="94"/>
      <c r="AF7" s="78"/>
      <c r="AG7" s="78"/>
      <c r="AH7" s="78"/>
      <c r="AI7" s="78"/>
      <c r="AJ7" s="89"/>
      <c r="AK7" s="91"/>
      <c r="AL7" s="17"/>
      <c r="AM7" s="17"/>
    </row>
    <row r="8" spans="1:42" s="30" customFormat="1" ht="35.4" hidden="1" customHeight="1" x14ac:dyDescent="0.35">
      <c r="A8" s="21"/>
      <c r="B8" s="22"/>
      <c r="C8" s="23"/>
      <c r="D8" s="24"/>
      <c r="E8" s="23"/>
      <c r="F8" s="23"/>
      <c r="G8" s="23" t="s">
        <v>45</v>
      </c>
      <c r="H8" s="23" t="s">
        <v>46</v>
      </c>
      <c r="I8" s="23" t="s">
        <v>47</v>
      </c>
      <c r="J8" s="23" t="s">
        <v>48</v>
      </c>
      <c r="K8" s="23" t="s">
        <v>49</v>
      </c>
      <c r="L8" s="23" t="s">
        <v>50</v>
      </c>
      <c r="M8" s="23" t="s">
        <v>51</v>
      </c>
      <c r="N8" s="23" t="s">
        <v>52</v>
      </c>
      <c r="O8" s="23" t="s">
        <v>53</v>
      </c>
      <c r="P8" s="23" t="s">
        <v>54</v>
      </c>
      <c r="Q8" s="23" t="s">
        <v>55</v>
      </c>
      <c r="R8" s="39" t="s">
        <v>56</v>
      </c>
      <c r="S8" s="23" t="s">
        <v>57</v>
      </c>
      <c r="T8" s="23" t="s">
        <v>58</v>
      </c>
      <c r="U8" s="25" t="s">
        <v>59</v>
      </c>
      <c r="V8" s="26" t="s">
        <v>60</v>
      </c>
      <c r="W8" s="26" t="s">
        <v>61</v>
      </c>
      <c r="X8" s="23" t="s">
        <v>62</v>
      </c>
      <c r="Y8" s="27" t="s">
        <v>63</v>
      </c>
      <c r="Z8" s="23" t="s">
        <v>64</v>
      </c>
      <c r="AA8" s="23" t="s">
        <v>65</v>
      </c>
      <c r="AB8" s="26" t="s">
        <v>66</v>
      </c>
      <c r="AC8" s="28" t="s">
        <v>60</v>
      </c>
      <c r="AD8" s="23" t="s">
        <v>67</v>
      </c>
      <c r="AE8" s="23"/>
      <c r="AF8" s="23"/>
      <c r="AG8" s="23"/>
      <c r="AH8" s="23"/>
      <c r="AI8" s="23"/>
      <c r="AJ8" s="23"/>
      <c r="AK8" s="25" t="s">
        <v>68</v>
      </c>
      <c r="AL8" s="29"/>
      <c r="AM8" s="29"/>
    </row>
    <row r="9" spans="1:42" s="30" customFormat="1" ht="18.600000000000001" hidden="1" customHeight="1" x14ac:dyDescent="0.35">
      <c r="A9" s="21"/>
      <c r="B9" s="22"/>
      <c r="C9" s="23"/>
      <c r="D9" s="24">
        <v>1</v>
      </c>
      <c r="E9" s="24">
        <f>D9+1</f>
        <v>2</v>
      </c>
      <c r="F9" s="24">
        <f t="shared" ref="F9:U9" si="0">E9+1</f>
        <v>3</v>
      </c>
      <c r="G9" s="24">
        <f t="shared" si="0"/>
        <v>4</v>
      </c>
      <c r="H9" s="24">
        <f t="shared" si="0"/>
        <v>5</v>
      </c>
      <c r="I9" s="24">
        <f>H9+1</f>
        <v>6</v>
      </c>
      <c r="J9" s="24">
        <f t="shared" si="0"/>
        <v>7</v>
      </c>
      <c r="K9" s="24">
        <f>J9+1</f>
        <v>8</v>
      </c>
      <c r="L9" s="24">
        <f t="shared" si="0"/>
        <v>9</v>
      </c>
      <c r="M9" s="24">
        <f>L9+1</f>
        <v>10</v>
      </c>
      <c r="N9" s="24">
        <f t="shared" si="0"/>
        <v>11</v>
      </c>
      <c r="O9" s="24">
        <f>N9+1</f>
        <v>12</v>
      </c>
      <c r="P9" s="24">
        <f t="shared" si="0"/>
        <v>13</v>
      </c>
      <c r="Q9" s="24">
        <f t="shared" si="0"/>
        <v>14</v>
      </c>
      <c r="R9" s="39">
        <f t="shared" si="0"/>
        <v>15</v>
      </c>
      <c r="S9" s="24">
        <f t="shared" si="0"/>
        <v>16</v>
      </c>
      <c r="T9" s="24">
        <f t="shared" si="0"/>
        <v>17</v>
      </c>
      <c r="U9" s="24">
        <f t="shared" si="0"/>
        <v>18</v>
      </c>
      <c r="V9" s="26"/>
      <c r="W9" s="26"/>
      <c r="X9" s="23"/>
      <c r="Y9" s="27"/>
      <c r="Z9" s="23"/>
      <c r="AA9" s="23"/>
      <c r="AB9" s="26"/>
      <c r="AC9" s="28"/>
      <c r="AD9" s="23"/>
      <c r="AE9" s="23"/>
      <c r="AF9" s="23"/>
      <c r="AG9" s="23"/>
      <c r="AH9" s="23"/>
      <c r="AI9" s="23"/>
      <c r="AJ9" s="23"/>
      <c r="AK9" s="25"/>
      <c r="AL9" s="29"/>
      <c r="AM9" s="29"/>
    </row>
    <row r="10" spans="1:42" ht="36" customHeight="1" x14ac:dyDescent="0.35">
      <c r="A10" s="33">
        <v>1</v>
      </c>
      <c r="B10" s="34" t="s">
        <v>69</v>
      </c>
      <c r="C10" s="35" t="s">
        <v>70</v>
      </c>
      <c r="D10" s="36">
        <v>270005</v>
      </c>
      <c r="E10" s="37" t="s">
        <v>71</v>
      </c>
      <c r="F10" s="38"/>
      <c r="G10" s="39">
        <f>H10+I10</f>
        <v>0</v>
      </c>
      <c r="H10" s="39"/>
      <c r="I10" s="39"/>
      <c r="J10" s="39">
        <f>K10+O10+P10</f>
        <v>185020576.9750776</v>
      </c>
      <c r="K10" s="39">
        <f>SUM(L10:N10)</f>
        <v>0</v>
      </c>
      <c r="L10" s="39">
        <v>0</v>
      </c>
      <c r="M10" s="39">
        <v>0</v>
      </c>
      <c r="N10" s="39">
        <v>0</v>
      </c>
      <c r="O10" s="39">
        <v>82660896.975077599</v>
      </c>
      <c r="P10" s="39">
        <f>SUM(Q10:S10)</f>
        <v>102359680</v>
      </c>
      <c r="Q10" s="39">
        <v>56918680</v>
      </c>
      <c r="R10" s="39">
        <v>45441000</v>
      </c>
      <c r="S10" s="39">
        <v>0</v>
      </c>
      <c r="T10" s="40">
        <v>0</v>
      </c>
      <c r="U10" s="41">
        <f>T10+J10+G10</f>
        <v>185020576.9750776</v>
      </c>
      <c r="V10" s="39">
        <f>W10+AB10</f>
        <v>2870089034.4976454</v>
      </c>
      <c r="W10" s="39">
        <f>X10+Y10</f>
        <v>2061401167.0696452</v>
      </c>
      <c r="X10" s="39">
        <v>1837009511.0549915</v>
      </c>
      <c r="Y10" s="41">
        <f t="shared" ref="Y10:Y73" si="1">Z10+AA10</f>
        <v>224391656.01465359</v>
      </c>
      <c r="Z10" s="39">
        <v>153472073.51211119</v>
      </c>
      <c r="AA10" s="39">
        <v>70919582.502542406</v>
      </c>
      <c r="AB10" s="39">
        <v>808687867.42799997</v>
      </c>
      <c r="AC10" s="41">
        <f>X10+AB10</f>
        <v>2645697378.4829912</v>
      </c>
      <c r="AD10" s="39"/>
      <c r="AE10" s="39"/>
      <c r="AF10" s="39"/>
      <c r="AG10" s="39"/>
      <c r="AH10" s="39"/>
      <c r="AI10" s="39"/>
      <c r="AJ10" s="39">
        <v>223449779.40999997</v>
      </c>
      <c r="AK10" s="42">
        <f t="shared" ref="AK10:AK45" si="2">ROUND(U10+V10+AD10+AJ10,2)</f>
        <v>3278559390.8800001</v>
      </c>
      <c r="AL10" s="43">
        <v>2783631645.9029059</v>
      </c>
      <c r="AM10" s="43">
        <f>AL10-AK10</f>
        <v>-494927744.97709417</v>
      </c>
      <c r="AN10" s="31">
        <f t="shared" ref="AN10:AN73" si="3">AF10+AG10+U10</f>
        <v>185020576.9750776</v>
      </c>
      <c r="AO10" s="31">
        <f t="shared" ref="AO10:AO73" si="4">G10+J10+T10</f>
        <v>185020576.9750776</v>
      </c>
      <c r="AP10" s="32">
        <f t="shared" ref="AP10:AP70" si="5">AO10-U10</f>
        <v>0</v>
      </c>
    </row>
    <row r="11" spans="1:42" ht="54" customHeight="1" x14ac:dyDescent="0.35">
      <c r="A11" s="33">
        <v>2</v>
      </c>
      <c r="B11" s="34" t="s">
        <v>72</v>
      </c>
      <c r="C11" s="35" t="s">
        <v>73</v>
      </c>
      <c r="D11" s="36">
        <v>270004</v>
      </c>
      <c r="E11" s="37" t="s">
        <v>74</v>
      </c>
      <c r="F11" s="38"/>
      <c r="G11" s="39">
        <f t="shared" ref="G11:G74" si="6">H11+I11</f>
        <v>0</v>
      </c>
      <c r="H11" s="39"/>
      <c r="I11" s="39"/>
      <c r="J11" s="39">
        <f t="shared" ref="J11:J74" si="7">K11+O11+P11</f>
        <v>115608111.97378758</v>
      </c>
      <c r="K11" s="39">
        <f t="shared" ref="K11:K74" si="8">SUM(L11:N11)</f>
        <v>0</v>
      </c>
      <c r="L11" s="39">
        <v>0</v>
      </c>
      <c r="M11" s="39">
        <v>0</v>
      </c>
      <c r="N11" s="39">
        <v>0</v>
      </c>
      <c r="O11" s="39">
        <v>33238736.973787576</v>
      </c>
      <c r="P11" s="39">
        <f t="shared" ref="P11:P74" si="9">SUM(Q11:S11)</f>
        <v>82369375</v>
      </c>
      <c r="Q11" s="39">
        <v>16961875</v>
      </c>
      <c r="R11" s="39">
        <v>65407500</v>
      </c>
      <c r="S11" s="39">
        <v>0</v>
      </c>
      <c r="T11" s="40">
        <v>0</v>
      </c>
      <c r="U11" s="41">
        <f t="shared" ref="U11:U74" si="10">T11+J11+G11</f>
        <v>115608111.97378758</v>
      </c>
      <c r="V11" s="39">
        <f t="shared" ref="V11:V73" si="11">W11+AB11</f>
        <v>2258829772.3222566</v>
      </c>
      <c r="W11" s="39">
        <f t="shared" ref="W11:W68" si="12">X11+Y11</f>
        <v>1715570165.4102564</v>
      </c>
      <c r="X11" s="39">
        <v>1706091335.6652565</v>
      </c>
      <c r="Y11" s="41">
        <f t="shared" si="1"/>
        <v>9478829.7449999992</v>
      </c>
      <c r="Z11" s="39">
        <v>9478829.7449999992</v>
      </c>
      <c r="AA11" s="39"/>
      <c r="AB11" s="39">
        <v>543259606.91200006</v>
      </c>
      <c r="AC11" s="41">
        <f t="shared" ref="AC11:AC68" si="13">X11+AB11</f>
        <v>2249350942.5772567</v>
      </c>
      <c r="AD11" s="39"/>
      <c r="AE11" s="39"/>
      <c r="AF11" s="39"/>
      <c r="AG11" s="39"/>
      <c r="AH11" s="39"/>
      <c r="AI11" s="39"/>
      <c r="AJ11" s="39">
        <v>3601765.9</v>
      </c>
      <c r="AK11" s="42">
        <f t="shared" si="2"/>
        <v>2378039650.1999998</v>
      </c>
      <c r="AL11" s="43">
        <v>1909049476.3336594</v>
      </c>
      <c r="AM11" s="43">
        <f t="shared" ref="AM11:AM74" si="14">AL11-AK11</f>
        <v>-468990173.8663404</v>
      </c>
      <c r="AN11" s="31">
        <f t="shared" si="3"/>
        <v>115608111.97378758</v>
      </c>
      <c r="AO11" s="31">
        <f t="shared" si="4"/>
        <v>115608111.97378758</v>
      </c>
      <c r="AP11" s="32">
        <f t="shared" si="5"/>
        <v>0</v>
      </c>
    </row>
    <row r="12" spans="1:42" ht="36.6" customHeight="1" x14ac:dyDescent="0.35">
      <c r="A12" s="33">
        <v>3</v>
      </c>
      <c r="B12" s="34" t="s">
        <v>75</v>
      </c>
      <c r="C12" s="35" t="s">
        <v>76</v>
      </c>
      <c r="D12" s="36">
        <v>270007</v>
      </c>
      <c r="E12" s="37" t="s">
        <v>77</v>
      </c>
      <c r="F12" s="38"/>
      <c r="G12" s="39">
        <f t="shared" si="6"/>
        <v>0</v>
      </c>
      <c r="H12" s="39"/>
      <c r="I12" s="39"/>
      <c r="J12" s="39">
        <f t="shared" si="7"/>
        <v>111624695.87306678</v>
      </c>
      <c r="K12" s="39">
        <f t="shared" si="8"/>
        <v>0</v>
      </c>
      <c r="L12" s="39">
        <v>0</v>
      </c>
      <c r="M12" s="39">
        <v>0</v>
      </c>
      <c r="N12" s="39">
        <v>0</v>
      </c>
      <c r="O12" s="39">
        <v>75458372.873066783</v>
      </c>
      <c r="P12" s="39">
        <f t="shared" si="9"/>
        <v>36166323</v>
      </c>
      <c r="Q12" s="39">
        <v>32310723</v>
      </c>
      <c r="R12" s="39">
        <v>3855600</v>
      </c>
      <c r="S12" s="39">
        <v>0</v>
      </c>
      <c r="T12" s="40">
        <v>0</v>
      </c>
      <c r="U12" s="41">
        <f t="shared" si="10"/>
        <v>111624695.87306678</v>
      </c>
      <c r="V12" s="39">
        <f t="shared" si="11"/>
        <v>1275318710.4790251</v>
      </c>
      <c r="W12" s="39">
        <f t="shared" si="12"/>
        <v>1255951287.9390252</v>
      </c>
      <c r="X12" s="39">
        <v>1075777823.084574</v>
      </c>
      <c r="Y12" s="41">
        <f t="shared" si="1"/>
        <v>180173464.85445118</v>
      </c>
      <c r="Z12" s="39">
        <v>159316770.53445119</v>
      </c>
      <c r="AA12" s="39">
        <v>20856694.319999997</v>
      </c>
      <c r="AB12" s="39">
        <v>19367422.540000003</v>
      </c>
      <c r="AC12" s="41">
        <f t="shared" si="13"/>
        <v>1095145245.6245739</v>
      </c>
      <c r="AD12" s="39"/>
      <c r="AE12" s="39"/>
      <c r="AF12" s="39"/>
      <c r="AG12" s="39"/>
      <c r="AH12" s="39"/>
      <c r="AI12" s="39"/>
      <c r="AJ12" s="39">
        <v>1225641.06</v>
      </c>
      <c r="AK12" s="42">
        <f t="shared" si="2"/>
        <v>1388169047.4100001</v>
      </c>
      <c r="AL12" s="43"/>
      <c r="AM12" s="43">
        <f t="shared" si="14"/>
        <v>-1388169047.4100001</v>
      </c>
      <c r="AN12" s="31">
        <f t="shared" si="3"/>
        <v>111624695.87306678</v>
      </c>
      <c r="AO12" s="31">
        <f t="shared" si="4"/>
        <v>111624695.87306678</v>
      </c>
      <c r="AP12" s="32">
        <f t="shared" si="5"/>
        <v>0</v>
      </c>
    </row>
    <row r="13" spans="1:42" ht="54" customHeight="1" x14ac:dyDescent="0.35">
      <c r="A13" s="33">
        <v>4</v>
      </c>
      <c r="B13" s="34" t="s">
        <v>78</v>
      </c>
      <c r="C13" s="35" t="s">
        <v>79</v>
      </c>
      <c r="D13" s="36">
        <v>270148</v>
      </c>
      <c r="E13" s="37" t="s">
        <v>80</v>
      </c>
      <c r="F13" s="38"/>
      <c r="G13" s="39">
        <f t="shared" si="6"/>
        <v>0</v>
      </c>
      <c r="H13" s="39"/>
      <c r="I13" s="39"/>
      <c r="J13" s="39">
        <f t="shared" si="7"/>
        <v>120373909.21064302</v>
      </c>
      <c r="K13" s="39">
        <f t="shared" si="8"/>
        <v>0</v>
      </c>
      <c r="L13" s="39">
        <v>0</v>
      </c>
      <c r="M13" s="39">
        <v>0</v>
      </c>
      <c r="N13" s="39">
        <v>0</v>
      </c>
      <c r="O13" s="39">
        <v>12023367.210643016</v>
      </c>
      <c r="P13" s="39">
        <f t="shared" si="9"/>
        <v>108350542</v>
      </c>
      <c r="Q13" s="39">
        <v>51893542</v>
      </c>
      <c r="R13" s="39">
        <v>56457000</v>
      </c>
      <c r="S13" s="39">
        <v>0</v>
      </c>
      <c r="T13" s="40">
        <v>0</v>
      </c>
      <c r="U13" s="41">
        <f t="shared" si="10"/>
        <v>120373909.21064302</v>
      </c>
      <c r="V13" s="39">
        <f t="shared" si="11"/>
        <v>1147537297.8555691</v>
      </c>
      <c r="W13" s="39">
        <f t="shared" si="12"/>
        <v>1107646059.6275692</v>
      </c>
      <c r="X13" s="39">
        <v>990718354.45603466</v>
      </c>
      <c r="Y13" s="41">
        <f t="shared" si="1"/>
        <v>116927705.17153442</v>
      </c>
      <c r="Z13" s="39">
        <v>105582159.34453443</v>
      </c>
      <c r="AA13" s="39">
        <v>11345545.827</v>
      </c>
      <c r="AB13" s="39">
        <v>39891238.228</v>
      </c>
      <c r="AC13" s="41">
        <f t="shared" si="13"/>
        <v>1030609592.6840347</v>
      </c>
      <c r="AD13" s="39"/>
      <c r="AE13" s="39"/>
      <c r="AF13" s="39"/>
      <c r="AG13" s="39"/>
      <c r="AH13" s="39"/>
      <c r="AI13" s="39"/>
      <c r="AJ13" s="39">
        <v>524188.92999999993</v>
      </c>
      <c r="AK13" s="42">
        <f t="shared" si="2"/>
        <v>1268435396</v>
      </c>
      <c r="AL13" s="43">
        <v>980539471.73153031</v>
      </c>
      <c r="AM13" s="43">
        <f t="shared" si="14"/>
        <v>-287895924.26846969</v>
      </c>
      <c r="AN13" s="31">
        <f t="shared" si="3"/>
        <v>120373909.21064302</v>
      </c>
      <c r="AO13" s="31">
        <f t="shared" si="4"/>
        <v>120373909.21064302</v>
      </c>
      <c r="AP13" s="32">
        <f t="shared" si="5"/>
        <v>0</v>
      </c>
    </row>
    <row r="14" spans="1:42" ht="36" customHeight="1" x14ac:dyDescent="0.35">
      <c r="A14" s="33">
        <v>5</v>
      </c>
      <c r="B14" s="34" t="s">
        <v>81</v>
      </c>
      <c r="C14" s="45" t="s">
        <v>82</v>
      </c>
      <c r="D14" s="36">
        <v>270008</v>
      </c>
      <c r="E14" s="37" t="s">
        <v>83</v>
      </c>
      <c r="F14" s="38"/>
      <c r="G14" s="39">
        <f t="shared" si="6"/>
        <v>0</v>
      </c>
      <c r="H14" s="39"/>
      <c r="I14" s="39"/>
      <c r="J14" s="39">
        <f t="shared" si="7"/>
        <v>649429110.80723155</v>
      </c>
      <c r="K14" s="39">
        <f t="shared" si="8"/>
        <v>0</v>
      </c>
      <c r="L14" s="39">
        <v>0</v>
      </c>
      <c r="M14" s="39">
        <v>0</v>
      </c>
      <c r="N14" s="39">
        <v>0</v>
      </c>
      <c r="O14" s="39">
        <v>567811149.30723155</v>
      </c>
      <c r="P14" s="39">
        <f t="shared" si="9"/>
        <v>81617961.5</v>
      </c>
      <c r="Q14" s="39">
        <v>76568451.5</v>
      </c>
      <c r="R14" s="39">
        <v>0</v>
      </c>
      <c r="S14" s="39">
        <v>5049510</v>
      </c>
      <c r="T14" s="40">
        <v>0</v>
      </c>
      <c r="U14" s="41">
        <f t="shared" si="10"/>
        <v>649429110.80723155</v>
      </c>
      <c r="V14" s="39">
        <f t="shared" si="11"/>
        <v>3387666733.788362</v>
      </c>
      <c r="W14" s="39">
        <f>X14+Y14</f>
        <v>3173096363.8843622</v>
      </c>
      <c r="X14" s="39">
        <v>1410250960.2398386</v>
      </c>
      <c r="Y14" s="41">
        <f t="shared" si="1"/>
        <v>1762845403.6445236</v>
      </c>
      <c r="Z14" s="39">
        <v>948069640.53471398</v>
      </c>
      <c r="AA14" s="39">
        <v>814775763.10980976</v>
      </c>
      <c r="AB14" s="39">
        <v>214570369.90399998</v>
      </c>
      <c r="AC14" s="41">
        <f>X14+AB14</f>
        <v>1624821330.1438386</v>
      </c>
      <c r="AD14" s="39"/>
      <c r="AE14" s="39"/>
      <c r="AF14" s="39"/>
      <c r="AG14" s="39"/>
      <c r="AH14" s="39"/>
      <c r="AI14" s="39"/>
      <c r="AJ14" s="39"/>
      <c r="AK14" s="42">
        <f t="shared" si="2"/>
        <v>4037095844.5999999</v>
      </c>
      <c r="AL14" s="43">
        <v>3777352305.897357</v>
      </c>
      <c r="AM14" s="43">
        <f t="shared" si="14"/>
        <v>-259743538.70264292</v>
      </c>
      <c r="AN14" s="31">
        <f t="shared" si="3"/>
        <v>649429110.80723155</v>
      </c>
      <c r="AO14" s="31">
        <f t="shared" si="4"/>
        <v>649429110.80723155</v>
      </c>
      <c r="AP14" s="32">
        <f t="shared" si="5"/>
        <v>0</v>
      </c>
    </row>
    <row r="15" spans="1:42" ht="54" customHeight="1" x14ac:dyDescent="0.35">
      <c r="A15" s="33">
        <v>6</v>
      </c>
      <c r="B15" s="34" t="s">
        <v>84</v>
      </c>
      <c r="C15" s="45" t="s">
        <v>85</v>
      </c>
      <c r="D15" s="36">
        <v>270002</v>
      </c>
      <c r="E15" s="37" t="s">
        <v>86</v>
      </c>
      <c r="F15" s="38">
        <v>1</v>
      </c>
      <c r="G15" s="39">
        <f t="shared" si="6"/>
        <v>0</v>
      </c>
      <c r="H15" s="39"/>
      <c r="I15" s="39"/>
      <c r="J15" s="39">
        <f t="shared" si="7"/>
        <v>446172831.97330397</v>
      </c>
      <c r="K15" s="39">
        <f t="shared" si="8"/>
        <v>0</v>
      </c>
      <c r="L15" s="39">
        <v>0</v>
      </c>
      <c r="M15" s="39">
        <v>0</v>
      </c>
      <c r="N15" s="39">
        <v>0</v>
      </c>
      <c r="O15" s="39">
        <f>273746963.573304-1676560</f>
        <v>272070403.573304</v>
      </c>
      <c r="P15" s="39">
        <f t="shared" si="9"/>
        <v>174102428.39999998</v>
      </c>
      <c r="Q15" s="39">
        <v>174102428.39999998</v>
      </c>
      <c r="R15" s="39">
        <v>0</v>
      </c>
      <c r="S15" s="39">
        <v>0</v>
      </c>
      <c r="T15" s="40">
        <v>0</v>
      </c>
      <c r="U15" s="41">
        <f t="shared" si="10"/>
        <v>446172831.97330397</v>
      </c>
      <c r="V15" s="39">
        <f t="shared" si="11"/>
        <v>103085739.04582798</v>
      </c>
      <c r="W15" s="39">
        <f t="shared" si="12"/>
        <v>103085739.04582798</v>
      </c>
      <c r="X15" s="39"/>
      <c r="Y15" s="41">
        <f t="shared" si="1"/>
        <v>103085739.04582798</v>
      </c>
      <c r="Z15" s="39"/>
      <c r="AA15" s="39">
        <v>103085739.04582798</v>
      </c>
      <c r="AB15" s="39">
        <v>0</v>
      </c>
      <c r="AC15" s="41">
        <f t="shared" si="13"/>
        <v>0</v>
      </c>
      <c r="AD15" s="39"/>
      <c r="AE15" s="39"/>
      <c r="AF15" s="39"/>
      <c r="AG15" s="39"/>
      <c r="AH15" s="39"/>
      <c r="AI15" s="39"/>
      <c r="AJ15" s="39"/>
      <c r="AK15" s="42">
        <f t="shared" si="2"/>
        <v>549258571.01999998</v>
      </c>
      <c r="AL15" s="43">
        <v>477896942.54500002</v>
      </c>
      <c r="AM15" s="43">
        <f t="shared" si="14"/>
        <v>-71361628.474999964</v>
      </c>
      <c r="AN15" s="31">
        <f t="shared" si="3"/>
        <v>446172831.97330397</v>
      </c>
      <c r="AO15" s="31">
        <f t="shared" si="4"/>
        <v>446172831.97330397</v>
      </c>
      <c r="AP15" s="32">
        <f t="shared" si="5"/>
        <v>0</v>
      </c>
    </row>
    <row r="16" spans="1:42" ht="54" customHeight="1" x14ac:dyDescent="0.35">
      <c r="A16" s="33">
        <v>7</v>
      </c>
      <c r="B16" s="34" t="s">
        <v>87</v>
      </c>
      <c r="C16" s="45" t="s">
        <v>88</v>
      </c>
      <c r="D16" s="36">
        <v>270003</v>
      </c>
      <c r="E16" s="37" t="s">
        <v>89</v>
      </c>
      <c r="F16" s="38"/>
      <c r="G16" s="39">
        <f t="shared" si="6"/>
        <v>0</v>
      </c>
      <c r="H16" s="39"/>
      <c r="I16" s="39"/>
      <c r="J16" s="39">
        <f t="shared" si="7"/>
        <v>113816292.5</v>
      </c>
      <c r="K16" s="39">
        <f t="shared" si="8"/>
        <v>0</v>
      </c>
      <c r="L16" s="39">
        <v>0</v>
      </c>
      <c r="M16" s="39">
        <v>0</v>
      </c>
      <c r="N16" s="39">
        <v>0</v>
      </c>
      <c r="O16" s="39">
        <v>0</v>
      </c>
      <c r="P16" s="39">
        <f t="shared" si="9"/>
        <v>113816292.5</v>
      </c>
      <c r="Q16" s="39">
        <v>113816292.5</v>
      </c>
      <c r="R16" s="39">
        <v>0</v>
      </c>
      <c r="S16" s="39">
        <v>0</v>
      </c>
      <c r="T16" s="40">
        <v>0</v>
      </c>
      <c r="U16" s="41">
        <f t="shared" si="10"/>
        <v>113816292.5</v>
      </c>
      <c r="V16" s="39">
        <f t="shared" si="11"/>
        <v>106903757.26799998</v>
      </c>
      <c r="W16" s="39">
        <f t="shared" si="12"/>
        <v>106903757.26799998</v>
      </c>
      <c r="X16" s="39"/>
      <c r="Y16" s="41">
        <f t="shared" si="1"/>
        <v>106903757.26799998</v>
      </c>
      <c r="Z16" s="39"/>
      <c r="AA16" s="39">
        <v>106903757.26799998</v>
      </c>
      <c r="AB16" s="39"/>
      <c r="AC16" s="41">
        <f t="shared" si="13"/>
        <v>0</v>
      </c>
      <c r="AD16" s="39"/>
      <c r="AE16" s="39"/>
      <c r="AF16" s="39"/>
      <c r="AG16" s="39"/>
      <c r="AH16" s="39"/>
      <c r="AI16" s="39"/>
      <c r="AJ16" s="39"/>
      <c r="AK16" s="42">
        <f t="shared" si="2"/>
        <v>220720049.77000001</v>
      </c>
      <c r="AL16" s="43"/>
      <c r="AM16" s="43">
        <f t="shared" si="14"/>
        <v>-220720049.77000001</v>
      </c>
      <c r="AN16" s="31">
        <f t="shared" si="3"/>
        <v>113816292.5</v>
      </c>
      <c r="AO16" s="31">
        <f t="shared" si="4"/>
        <v>113816292.5</v>
      </c>
      <c r="AP16" s="32">
        <f t="shared" si="5"/>
        <v>0</v>
      </c>
    </row>
    <row r="17" spans="1:42" ht="24" customHeight="1" x14ac:dyDescent="0.35">
      <c r="A17" s="33">
        <v>8</v>
      </c>
      <c r="B17" s="34" t="s">
        <v>90</v>
      </c>
      <c r="C17" s="45" t="s">
        <v>91</v>
      </c>
      <c r="D17" s="36">
        <v>270014</v>
      </c>
      <c r="E17" s="37" t="s">
        <v>92</v>
      </c>
      <c r="F17" s="38"/>
      <c r="G17" s="39">
        <f t="shared" si="6"/>
        <v>0</v>
      </c>
      <c r="H17" s="39"/>
      <c r="I17" s="39"/>
      <c r="J17" s="39">
        <f t="shared" si="7"/>
        <v>95526360</v>
      </c>
      <c r="K17" s="39">
        <f t="shared" si="8"/>
        <v>0</v>
      </c>
      <c r="L17" s="39">
        <v>0</v>
      </c>
      <c r="M17" s="39">
        <v>0</v>
      </c>
      <c r="N17" s="39">
        <v>0</v>
      </c>
      <c r="O17" s="39">
        <v>0</v>
      </c>
      <c r="P17" s="39">
        <f t="shared" si="9"/>
        <v>95526360</v>
      </c>
      <c r="Q17" s="39">
        <v>95526360</v>
      </c>
      <c r="R17" s="39">
        <v>0</v>
      </c>
      <c r="S17" s="39">
        <v>0</v>
      </c>
      <c r="T17" s="40">
        <v>0</v>
      </c>
      <c r="U17" s="41">
        <f t="shared" si="10"/>
        <v>95526360</v>
      </c>
      <c r="V17" s="39">
        <f t="shared" si="11"/>
        <v>0</v>
      </c>
      <c r="W17" s="39">
        <f t="shared" si="12"/>
        <v>0</v>
      </c>
      <c r="X17" s="39"/>
      <c r="Y17" s="41">
        <f t="shared" si="1"/>
        <v>0</v>
      </c>
      <c r="Z17" s="39"/>
      <c r="AA17" s="39"/>
      <c r="AB17" s="39"/>
      <c r="AC17" s="41">
        <f t="shared" si="13"/>
        <v>0</v>
      </c>
      <c r="AD17" s="39"/>
      <c r="AE17" s="39"/>
      <c r="AF17" s="39"/>
      <c r="AG17" s="39"/>
      <c r="AH17" s="39"/>
      <c r="AI17" s="39"/>
      <c r="AJ17" s="39"/>
      <c r="AK17" s="42">
        <f t="shared" si="2"/>
        <v>95526360</v>
      </c>
      <c r="AL17" s="43"/>
      <c r="AM17" s="43">
        <f t="shared" si="14"/>
        <v>-95526360</v>
      </c>
      <c r="AN17" s="31">
        <f t="shared" si="3"/>
        <v>95526360</v>
      </c>
      <c r="AO17" s="31">
        <f t="shared" si="4"/>
        <v>95526360</v>
      </c>
      <c r="AP17" s="32">
        <f t="shared" si="5"/>
        <v>0</v>
      </c>
    </row>
    <row r="18" spans="1:42" ht="36" customHeight="1" x14ac:dyDescent="0.35">
      <c r="A18" s="33">
        <v>9</v>
      </c>
      <c r="B18" s="34" t="s">
        <v>93</v>
      </c>
      <c r="C18" s="45" t="s">
        <v>94</v>
      </c>
      <c r="D18" s="36">
        <v>270006</v>
      </c>
      <c r="E18" s="37" t="s">
        <v>95</v>
      </c>
      <c r="F18" s="38"/>
      <c r="G18" s="39">
        <f t="shared" si="6"/>
        <v>0</v>
      </c>
      <c r="H18" s="39"/>
      <c r="I18" s="39"/>
      <c r="J18" s="39">
        <f t="shared" si="7"/>
        <v>106671600</v>
      </c>
      <c r="K18" s="39">
        <f t="shared" si="8"/>
        <v>0</v>
      </c>
      <c r="L18" s="39">
        <v>0</v>
      </c>
      <c r="M18" s="39">
        <v>0</v>
      </c>
      <c r="N18" s="39">
        <v>0</v>
      </c>
      <c r="O18" s="39">
        <v>0</v>
      </c>
      <c r="P18" s="39">
        <f t="shared" si="9"/>
        <v>106671600</v>
      </c>
      <c r="Q18" s="39">
        <v>106671600</v>
      </c>
      <c r="R18" s="39">
        <v>0</v>
      </c>
      <c r="S18" s="39">
        <v>0</v>
      </c>
      <c r="T18" s="40">
        <v>0</v>
      </c>
      <c r="U18" s="41">
        <f t="shared" si="10"/>
        <v>106671600</v>
      </c>
      <c r="V18" s="39">
        <f t="shared" si="11"/>
        <v>0</v>
      </c>
      <c r="W18" s="39">
        <f t="shared" si="12"/>
        <v>0</v>
      </c>
      <c r="X18" s="39"/>
      <c r="Y18" s="41">
        <f t="shared" si="1"/>
        <v>0</v>
      </c>
      <c r="Z18" s="39"/>
      <c r="AA18" s="39"/>
      <c r="AB18" s="39"/>
      <c r="AC18" s="41">
        <f t="shared" si="13"/>
        <v>0</v>
      </c>
      <c r="AD18" s="39"/>
      <c r="AE18" s="39"/>
      <c r="AF18" s="39"/>
      <c r="AG18" s="39"/>
      <c r="AH18" s="39"/>
      <c r="AI18" s="39"/>
      <c r="AJ18" s="39"/>
      <c r="AK18" s="42">
        <f t="shared" si="2"/>
        <v>106671600</v>
      </c>
      <c r="AL18" s="43"/>
      <c r="AM18" s="43">
        <f t="shared" si="14"/>
        <v>-106671600</v>
      </c>
      <c r="AN18" s="31">
        <f t="shared" si="3"/>
        <v>106671600</v>
      </c>
      <c r="AO18" s="31">
        <f t="shared" si="4"/>
        <v>106671600</v>
      </c>
      <c r="AP18" s="32">
        <f t="shared" si="5"/>
        <v>0</v>
      </c>
    </row>
    <row r="19" spans="1:42" ht="57.75" customHeight="1" x14ac:dyDescent="0.35">
      <c r="A19" s="33">
        <v>10</v>
      </c>
      <c r="B19" s="34" t="s">
        <v>96</v>
      </c>
      <c r="C19" s="35" t="s">
        <v>97</v>
      </c>
      <c r="D19" s="36">
        <v>270161</v>
      </c>
      <c r="E19" s="37" t="s">
        <v>98</v>
      </c>
      <c r="F19" s="38"/>
      <c r="G19" s="39">
        <f t="shared" si="6"/>
        <v>0</v>
      </c>
      <c r="H19" s="39"/>
      <c r="I19" s="39"/>
      <c r="J19" s="39">
        <f t="shared" si="7"/>
        <v>26734250</v>
      </c>
      <c r="K19" s="39">
        <f t="shared" si="8"/>
        <v>0</v>
      </c>
      <c r="L19" s="39">
        <v>0</v>
      </c>
      <c r="M19" s="39">
        <v>0</v>
      </c>
      <c r="N19" s="39">
        <v>0</v>
      </c>
      <c r="O19" s="39">
        <v>26734250</v>
      </c>
      <c r="P19" s="39">
        <f t="shared" si="9"/>
        <v>0</v>
      </c>
      <c r="Q19" s="39">
        <v>0</v>
      </c>
      <c r="R19" s="39">
        <v>0</v>
      </c>
      <c r="S19" s="39">
        <v>0</v>
      </c>
      <c r="T19" s="40">
        <v>0</v>
      </c>
      <c r="U19" s="41">
        <f t="shared" si="10"/>
        <v>26734250</v>
      </c>
      <c r="V19" s="39">
        <f t="shared" si="11"/>
        <v>57142959.275328293</v>
      </c>
      <c r="W19" s="39">
        <f t="shared" si="12"/>
        <v>57142959.275328293</v>
      </c>
      <c r="X19" s="39"/>
      <c r="Y19" s="41">
        <f t="shared" si="1"/>
        <v>57142959.275328293</v>
      </c>
      <c r="Z19" s="39"/>
      <c r="AA19" s="39">
        <v>57142959.275328293</v>
      </c>
      <c r="AB19" s="39"/>
      <c r="AC19" s="41">
        <f t="shared" si="13"/>
        <v>0</v>
      </c>
      <c r="AD19" s="39"/>
      <c r="AE19" s="39"/>
      <c r="AF19" s="39"/>
      <c r="AG19" s="39"/>
      <c r="AH19" s="39"/>
      <c r="AI19" s="39"/>
      <c r="AJ19" s="39"/>
      <c r="AK19" s="42">
        <f t="shared" si="2"/>
        <v>83877209.280000001</v>
      </c>
      <c r="AL19" s="43"/>
      <c r="AM19" s="43">
        <f t="shared" si="14"/>
        <v>-83877209.280000001</v>
      </c>
      <c r="AN19" s="31">
        <f t="shared" si="3"/>
        <v>26734250</v>
      </c>
      <c r="AO19" s="31">
        <f t="shared" si="4"/>
        <v>26734250</v>
      </c>
      <c r="AP19" s="32">
        <f t="shared" si="5"/>
        <v>0</v>
      </c>
    </row>
    <row r="20" spans="1:42" ht="36" customHeight="1" x14ac:dyDescent="0.35">
      <c r="A20" s="33">
        <v>11</v>
      </c>
      <c r="B20" s="34" t="s">
        <v>99</v>
      </c>
      <c r="C20" s="35" t="s">
        <v>100</v>
      </c>
      <c r="D20" s="36">
        <v>270149</v>
      </c>
      <c r="E20" s="37" t="s">
        <v>101</v>
      </c>
      <c r="F20" s="38"/>
      <c r="G20" s="39">
        <f t="shared" si="6"/>
        <v>0</v>
      </c>
      <c r="H20" s="39"/>
      <c r="I20" s="39"/>
      <c r="J20" s="39">
        <f t="shared" si="7"/>
        <v>74646790</v>
      </c>
      <c r="K20" s="39">
        <f t="shared" si="8"/>
        <v>0</v>
      </c>
      <c r="L20" s="39">
        <v>0</v>
      </c>
      <c r="M20" s="39">
        <v>0</v>
      </c>
      <c r="N20" s="39">
        <v>0</v>
      </c>
      <c r="O20" s="39">
        <v>0</v>
      </c>
      <c r="P20" s="39">
        <f t="shared" si="9"/>
        <v>74646790</v>
      </c>
      <c r="Q20" s="39">
        <v>74646790</v>
      </c>
      <c r="R20" s="39">
        <v>0</v>
      </c>
      <c r="S20" s="39">
        <v>0</v>
      </c>
      <c r="T20" s="40">
        <v>0</v>
      </c>
      <c r="U20" s="41">
        <f t="shared" si="10"/>
        <v>74646790</v>
      </c>
      <c r="V20" s="39">
        <f t="shared" si="11"/>
        <v>160424085.18288508</v>
      </c>
      <c r="W20" s="39">
        <f t="shared" si="12"/>
        <v>150296808.02288508</v>
      </c>
      <c r="X20" s="39">
        <v>124712332.51423897</v>
      </c>
      <c r="Y20" s="41">
        <f t="shared" si="1"/>
        <v>25584475.508646116</v>
      </c>
      <c r="Z20" s="39">
        <v>4478404.6727976594</v>
      </c>
      <c r="AA20" s="39">
        <v>21106070.835848458</v>
      </c>
      <c r="AB20" s="39">
        <v>10127277.160000002</v>
      </c>
      <c r="AC20" s="41">
        <f t="shared" si="13"/>
        <v>134839609.67423898</v>
      </c>
      <c r="AD20" s="39"/>
      <c r="AE20" s="39"/>
      <c r="AF20" s="39"/>
      <c r="AG20" s="39"/>
      <c r="AH20" s="39"/>
      <c r="AI20" s="39"/>
      <c r="AJ20" s="39"/>
      <c r="AK20" s="42">
        <f t="shared" si="2"/>
        <v>235070875.18000001</v>
      </c>
      <c r="AL20" s="43"/>
      <c r="AM20" s="43">
        <f t="shared" si="14"/>
        <v>-235070875.18000001</v>
      </c>
      <c r="AN20" s="31">
        <f t="shared" si="3"/>
        <v>74646790</v>
      </c>
      <c r="AO20" s="31">
        <f t="shared" si="4"/>
        <v>74646790</v>
      </c>
      <c r="AP20" s="32">
        <f t="shared" si="5"/>
        <v>0</v>
      </c>
    </row>
    <row r="21" spans="1:42" ht="59.4" customHeight="1" x14ac:dyDescent="0.35">
      <c r="A21" s="33">
        <v>12</v>
      </c>
      <c r="B21" s="34" t="s">
        <v>102</v>
      </c>
      <c r="C21" s="35" t="s">
        <v>103</v>
      </c>
      <c r="D21" s="36">
        <v>270015</v>
      </c>
      <c r="E21" s="37" t="s">
        <v>104</v>
      </c>
      <c r="F21" s="38"/>
      <c r="G21" s="39">
        <f t="shared" si="6"/>
        <v>0</v>
      </c>
      <c r="H21" s="39"/>
      <c r="I21" s="39"/>
      <c r="J21" s="39">
        <f t="shared" si="7"/>
        <v>0</v>
      </c>
      <c r="K21" s="39">
        <f t="shared" si="8"/>
        <v>0</v>
      </c>
      <c r="L21" s="39">
        <v>0</v>
      </c>
      <c r="M21" s="39">
        <v>0</v>
      </c>
      <c r="N21" s="39">
        <v>0</v>
      </c>
      <c r="O21" s="39">
        <v>0</v>
      </c>
      <c r="P21" s="39">
        <f t="shared" si="9"/>
        <v>0</v>
      </c>
      <c r="Q21" s="39">
        <v>0</v>
      </c>
      <c r="R21" s="39">
        <v>0</v>
      </c>
      <c r="S21" s="39">
        <v>0</v>
      </c>
      <c r="T21" s="40">
        <v>0</v>
      </c>
      <c r="U21" s="41">
        <f t="shared" si="10"/>
        <v>0</v>
      </c>
      <c r="V21" s="39">
        <f t="shared" si="11"/>
        <v>163400434.84512001</v>
      </c>
      <c r="W21" s="39">
        <f t="shared" si="12"/>
        <v>163400434.84512001</v>
      </c>
      <c r="X21" s="39">
        <v>0</v>
      </c>
      <c r="Y21" s="41">
        <f t="shared" si="1"/>
        <v>163400434.84512001</v>
      </c>
      <c r="Z21" s="39"/>
      <c r="AA21" s="39">
        <v>163400434.84512001</v>
      </c>
      <c r="AB21" s="39"/>
      <c r="AC21" s="41">
        <f t="shared" si="13"/>
        <v>0</v>
      </c>
      <c r="AD21" s="39"/>
      <c r="AE21" s="39"/>
      <c r="AF21" s="39"/>
      <c r="AG21" s="39"/>
      <c r="AH21" s="39"/>
      <c r="AI21" s="39"/>
      <c r="AJ21" s="39"/>
      <c r="AK21" s="42">
        <f t="shared" si="2"/>
        <v>163400434.84999999</v>
      </c>
      <c r="AL21" s="43">
        <v>86695734.210890651</v>
      </c>
      <c r="AM21" s="43">
        <f t="shared" si="14"/>
        <v>-76704700.639109343</v>
      </c>
      <c r="AN21" s="31">
        <f t="shared" si="3"/>
        <v>0</v>
      </c>
      <c r="AO21" s="31">
        <f t="shared" si="4"/>
        <v>0</v>
      </c>
      <c r="AP21" s="32">
        <f t="shared" si="5"/>
        <v>0</v>
      </c>
    </row>
    <row r="22" spans="1:42" ht="54" customHeight="1" x14ac:dyDescent="0.35">
      <c r="A22" s="33">
        <v>13</v>
      </c>
      <c r="B22" s="34" t="s">
        <v>105</v>
      </c>
      <c r="C22" s="35" t="s">
        <v>106</v>
      </c>
      <c r="D22" s="36">
        <v>270113</v>
      </c>
      <c r="E22" s="37" t="s">
        <v>107</v>
      </c>
      <c r="F22" s="38"/>
      <c r="G22" s="39">
        <f t="shared" si="6"/>
        <v>0</v>
      </c>
      <c r="H22" s="39"/>
      <c r="I22" s="39"/>
      <c r="J22" s="39">
        <f t="shared" si="7"/>
        <v>29755375.134089701</v>
      </c>
      <c r="K22" s="39">
        <f t="shared" si="8"/>
        <v>0</v>
      </c>
      <c r="L22" s="39">
        <v>0</v>
      </c>
      <c r="M22" s="39">
        <v>0</v>
      </c>
      <c r="N22" s="39">
        <v>0</v>
      </c>
      <c r="O22" s="39">
        <v>22004975.134089701</v>
      </c>
      <c r="P22" s="39">
        <f t="shared" si="9"/>
        <v>7750400</v>
      </c>
      <c r="Q22" s="39">
        <v>7750400</v>
      </c>
      <c r="R22" s="39">
        <v>0</v>
      </c>
      <c r="S22" s="39">
        <v>0</v>
      </c>
      <c r="T22" s="40">
        <v>0</v>
      </c>
      <c r="U22" s="41">
        <f t="shared" si="10"/>
        <v>29755375.134089701</v>
      </c>
      <c r="V22" s="39">
        <f t="shared" si="11"/>
        <v>0</v>
      </c>
      <c r="W22" s="39">
        <f t="shared" si="12"/>
        <v>0</v>
      </c>
      <c r="X22" s="39"/>
      <c r="Y22" s="41">
        <f t="shared" si="1"/>
        <v>0</v>
      </c>
      <c r="Z22" s="39"/>
      <c r="AA22" s="39"/>
      <c r="AB22" s="39"/>
      <c r="AC22" s="41">
        <f t="shared" si="13"/>
        <v>0</v>
      </c>
      <c r="AD22" s="39"/>
      <c r="AE22" s="39"/>
      <c r="AF22" s="39"/>
      <c r="AG22" s="39"/>
      <c r="AH22" s="39"/>
      <c r="AI22" s="39"/>
      <c r="AJ22" s="39"/>
      <c r="AK22" s="42">
        <f t="shared" si="2"/>
        <v>29755375.129999999</v>
      </c>
      <c r="AL22" s="43"/>
      <c r="AM22" s="43">
        <f t="shared" si="14"/>
        <v>-29755375.129999999</v>
      </c>
      <c r="AN22" s="31">
        <f t="shared" si="3"/>
        <v>29755375.134089701</v>
      </c>
      <c r="AO22" s="31">
        <f t="shared" si="4"/>
        <v>29755375.134089701</v>
      </c>
      <c r="AP22" s="32">
        <f t="shared" si="5"/>
        <v>0</v>
      </c>
    </row>
    <row r="23" spans="1:42" ht="74.25" customHeight="1" x14ac:dyDescent="0.35">
      <c r="A23" s="33">
        <v>14</v>
      </c>
      <c r="B23" s="34" t="s">
        <v>108</v>
      </c>
      <c r="C23" s="35" t="s">
        <v>109</v>
      </c>
      <c r="D23" s="46">
        <v>270115</v>
      </c>
      <c r="E23" s="37" t="s">
        <v>110</v>
      </c>
      <c r="F23" s="38"/>
      <c r="G23" s="39">
        <f t="shared" si="6"/>
        <v>0</v>
      </c>
      <c r="H23" s="39"/>
      <c r="I23" s="39"/>
      <c r="J23" s="39">
        <f t="shared" si="7"/>
        <v>2266200</v>
      </c>
      <c r="K23" s="39">
        <f t="shared" si="8"/>
        <v>0</v>
      </c>
      <c r="L23" s="39">
        <v>0</v>
      </c>
      <c r="M23" s="39">
        <v>0</v>
      </c>
      <c r="N23" s="39">
        <v>0</v>
      </c>
      <c r="O23" s="39">
        <v>0</v>
      </c>
      <c r="P23" s="39">
        <f t="shared" si="9"/>
        <v>2266200</v>
      </c>
      <c r="Q23" s="39">
        <v>2266200</v>
      </c>
      <c r="R23" s="39">
        <v>0</v>
      </c>
      <c r="S23" s="39">
        <v>0</v>
      </c>
      <c r="T23" s="40">
        <v>0</v>
      </c>
      <c r="U23" s="41">
        <f t="shared" si="10"/>
        <v>2266200</v>
      </c>
      <c r="V23" s="39">
        <f t="shared" si="11"/>
        <v>258599.32559999998</v>
      </c>
      <c r="W23" s="39">
        <f t="shared" si="12"/>
        <v>258599.32559999998</v>
      </c>
      <c r="X23" s="39">
        <v>0</v>
      </c>
      <c r="Y23" s="41">
        <f t="shared" si="1"/>
        <v>258599.32559999998</v>
      </c>
      <c r="Z23" s="39">
        <v>258599.32559999998</v>
      </c>
      <c r="AA23" s="39"/>
      <c r="AB23" s="39"/>
      <c r="AC23" s="41">
        <f t="shared" si="13"/>
        <v>0</v>
      </c>
      <c r="AD23" s="39"/>
      <c r="AE23" s="39"/>
      <c r="AF23" s="39"/>
      <c r="AG23" s="39"/>
      <c r="AH23" s="39"/>
      <c r="AI23" s="39"/>
      <c r="AJ23" s="39"/>
      <c r="AK23" s="42">
        <f t="shared" si="2"/>
        <v>2524799.33</v>
      </c>
      <c r="AL23" s="43"/>
      <c r="AM23" s="43">
        <f t="shared" si="14"/>
        <v>-2524799.33</v>
      </c>
      <c r="AN23" s="31">
        <f t="shared" si="3"/>
        <v>2266200</v>
      </c>
      <c r="AO23" s="31">
        <f t="shared" si="4"/>
        <v>2266200</v>
      </c>
      <c r="AP23" s="32">
        <f t="shared" si="5"/>
        <v>0</v>
      </c>
    </row>
    <row r="24" spans="1:42" ht="40.65" customHeight="1" x14ac:dyDescent="0.35">
      <c r="A24" s="33">
        <v>15</v>
      </c>
      <c r="B24" s="34" t="s">
        <v>111</v>
      </c>
      <c r="C24" s="35" t="s">
        <v>112</v>
      </c>
      <c r="D24" s="36">
        <v>270165</v>
      </c>
      <c r="E24" s="38">
        <v>2301165</v>
      </c>
      <c r="F24" s="38"/>
      <c r="G24" s="39">
        <f t="shared" si="6"/>
        <v>0</v>
      </c>
      <c r="H24" s="39"/>
      <c r="I24" s="39"/>
      <c r="J24" s="39">
        <f t="shared" si="7"/>
        <v>0</v>
      </c>
      <c r="K24" s="39">
        <f t="shared" si="8"/>
        <v>0</v>
      </c>
      <c r="L24" s="39">
        <v>0</v>
      </c>
      <c r="M24" s="39">
        <v>0</v>
      </c>
      <c r="N24" s="39">
        <v>0</v>
      </c>
      <c r="O24" s="39">
        <v>0</v>
      </c>
      <c r="P24" s="39">
        <f t="shared" si="9"/>
        <v>0</v>
      </c>
      <c r="Q24" s="39">
        <v>0</v>
      </c>
      <c r="R24" s="39">
        <v>0</v>
      </c>
      <c r="S24" s="39">
        <v>0</v>
      </c>
      <c r="T24" s="40">
        <v>0</v>
      </c>
      <c r="U24" s="41">
        <f t="shared" si="10"/>
        <v>0</v>
      </c>
      <c r="V24" s="39">
        <f t="shared" si="11"/>
        <v>0</v>
      </c>
      <c r="W24" s="39">
        <f t="shared" si="12"/>
        <v>0</v>
      </c>
      <c r="X24" s="39"/>
      <c r="Y24" s="41">
        <f t="shared" si="1"/>
        <v>0</v>
      </c>
      <c r="Z24" s="39"/>
      <c r="AA24" s="39"/>
      <c r="AB24" s="39"/>
      <c r="AC24" s="41">
        <f t="shared" si="13"/>
        <v>0</v>
      </c>
      <c r="AD24" s="39"/>
      <c r="AE24" s="39"/>
      <c r="AF24" s="39"/>
      <c r="AG24" s="39"/>
      <c r="AH24" s="39"/>
      <c r="AI24" s="39"/>
      <c r="AJ24" s="39">
        <v>183591947.21000001</v>
      </c>
      <c r="AK24" s="42">
        <f t="shared" si="2"/>
        <v>183591947.21000001</v>
      </c>
      <c r="AL24" s="43"/>
      <c r="AM24" s="43">
        <f t="shared" si="14"/>
        <v>-183591947.21000001</v>
      </c>
      <c r="AN24" s="31">
        <f t="shared" si="3"/>
        <v>0</v>
      </c>
      <c r="AO24" s="31">
        <f t="shared" si="4"/>
        <v>0</v>
      </c>
      <c r="AP24" s="32">
        <f t="shared" si="5"/>
        <v>0</v>
      </c>
    </row>
    <row r="25" spans="1:42" ht="54" customHeight="1" x14ac:dyDescent="0.35">
      <c r="A25" s="33">
        <v>16</v>
      </c>
      <c r="B25" s="34" t="s">
        <v>113</v>
      </c>
      <c r="C25" s="35" t="s">
        <v>114</v>
      </c>
      <c r="D25" s="36">
        <v>270017</v>
      </c>
      <c r="E25" s="38">
        <v>2141010</v>
      </c>
      <c r="F25" s="38">
        <v>1</v>
      </c>
      <c r="G25" s="39">
        <f t="shared" si="6"/>
        <v>96921284.039999992</v>
      </c>
      <c r="H25" s="39">
        <v>92305984.799999997</v>
      </c>
      <c r="I25" s="39">
        <f t="shared" ref="I25:I88" si="15">ROUND(H25*0.05,2)</f>
        <v>4615299.24</v>
      </c>
      <c r="J25" s="39">
        <f t="shared" si="7"/>
        <v>360730933.02288544</v>
      </c>
      <c r="K25" s="39">
        <f t="shared" si="8"/>
        <v>217749304.86000001</v>
      </c>
      <c r="L25" s="39">
        <v>191935604.86000001</v>
      </c>
      <c r="M25" s="39">
        <v>18000000</v>
      </c>
      <c r="N25" s="39">
        <v>7813700</v>
      </c>
      <c r="O25" s="39">
        <v>25839640.262885377</v>
      </c>
      <c r="P25" s="39">
        <f t="shared" si="9"/>
        <v>117141987.90000001</v>
      </c>
      <c r="Q25" s="39">
        <f>764487+8056459.8</f>
        <v>8820946.8000000007</v>
      </c>
      <c r="R25" s="39">
        <v>22032000</v>
      </c>
      <c r="S25" s="39">
        <v>86289041.100000009</v>
      </c>
      <c r="T25" s="40">
        <v>0</v>
      </c>
      <c r="U25" s="41">
        <f t="shared" si="10"/>
        <v>457652217.0628854</v>
      </c>
      <c r="V25" s="39">
        <f t="shared" si="11"/>
        <v>981052030.08695567</v>
      </c>
      <c r="W25" s="39">
        <f t="shared" si="12"/>
        <v>906940803.11095572</v>
      </c>
      <c r="X25" s="39">
        <v>855136716.84211087</v>
      </c>
      <c r="Y25" s="41">
        <f t="shared" si="1"/>
        <v>51804086.268844798</v>
      </c>
      <c r="Z25" s="39">
        <v>18581438.107584</v>
      </c>
      <c r="AA25" s="39">
        <v>33222648.161260799</v>
      </c>
      <c r="AB25" s="39">
        <v>74111226.975999996</v>
      </c>
      <c r="AC25" s="41">
        <f t="shared" si="13"/>
        <v>929247943.81811082</v>
      </c>
      <c r="AD25" s="39"/>
      <c r="AE25" s="39"/>
      <c r="AF25" s="39"/>
      <c r="AG25" s="39"/>
      <c r="AH25" s="39"/>
      <c r="AI25" s="39"/>
      <c r="AJ25" s="39">
        <v>1035317.05</v>
      </c>
      <c r="AK25" s="42">
        <f t="shared" si="2"/>
        <v>1439739564.2</v>
      </c>
      <c r="AL25" s="43">
        <v>1193794809.8546667</v>
      </c>
      <c r="AM25" s="43">
        <f t="shared" si="14"/>
        <v>-245944754.34533334</v>
      </c>
      <c r="AN25" s="31">
        <f t="shared" si="3"/>
        <v>457652217.0628854</v>
      </c>
      <c r="AO25" s="31">
        <f t="shared" si="4"/>
        <v>457652217.0628854</v>
      </c>
      <c r="AP25" s="32">
        <f t="shared" si="5"/>
        <v>0</v>
      </c>
    </row>
    <row r="26" spans="1:42" ht="54" customHeight="1" x14ac:dyDescent="0.35">
      <c r="A26" s="33">
        <v>17</v>
      </c>
      <c r="B26" s="34" t="s">
        <v>115</v>
      </c>
      <c r="C26" s="35" t="s">
        <v>116</v>
      </c>
      <c r="D26" s="36">
        <v>270018</v>
      </c>
      <c r="E26" s="38">
        <v>2144011</v>
      </c>
      <c r="F26" s="38">
        <v>1</v>
      </c>
      <c r="G26" s="39">
        <f t="shared" si="6"/>
        <v>0</v>
      </c>
      <c r="H26" s="39"/>
      <c r="I26" s="39">
        <f t="shared" si="15"/>
        <v>0</v>
      </c>
      <c r="J26" s="39">
        <f t="shared" si="7"/>
        <v>40789989.854952514</v>
      </c>
      <c r="K26" s="39">
        <f t="shared" si="8"/>
        <v>0</v>
      </c>
      <c r="L26" s="39">
        <v>0</v>
      </c>
      <c r="M26" s="39">
        <v>0</v>
      </c>
      <c r="N26" s="39">
        <v>0</v>
      </c>
      <c r="O26" s="39">
        <v>36658989.854952514</v>
      </c>
      <c r="P26" s="39">
        <f t="shared" si="9"/>
        <v>4131000</v>
      </c>
      <c r="Q26" s="39">
        <v>0</v>
      </c>
      <c r="R26" s="39">
        <v>4131000</v>
      </c>
      <c r="S26" s="39">
        <v>0</v>
      </c>
      <c r="T26" s="40">
        <v>0</v>
      </c>
      <c r="U26" s="41">
        <f t="shared" si="10"/>
        <v>40789989.854952514</v>
      </c>
      <c r="V26" s="39">
        <f t="shared" si="11"/>
        <v>558659914.7739222</v>
      </c>
      <c r="W26" s="39">
        <f t="shared" si="12"/>
        <v>530644508.23792225</v>
      </c>
      <c r="X26" s="39">
        <v>525957450.97072226</v>
      </c>
      <c r="Y26" s="41">
        <f t="shared" si="1"/>
        <v>4687057.2671999997</v>
      </c>
      <c r="Z26" s="39">
        <v>4687057.2671999997</v>
      </c>
      <c r="AA26" s="39"/>
      <c r="AB26" s="39">
        <v>28015406.536000002</v>
      </c>
      <c r="AC26" s="41">
        <f t="shared" si="13"/>
        <v>553972857.50672221</v>
      </c>
      <c r="AD26" s="39"/>
      <c r="AE26" s="39"/>
      <c r="AF26" s="39"/>
      <c r="AG26" s="39"/>
      <c r="AH26" s="39"/>
      <c r="AI26" s="39"/>
      <c r="AJ26" s="39">
        <v>245873.20999999996</v>
      </c>
      <c r="AK26" s="42">
        <f t="shared" si="2"/>
        <v>599695777.84000003</v>
      </c>
      <c r="AL26" s="43">
        <v>501337608.43751019</v>
      </c>
      <c r="AM26" s="43">
        <f t="shared" si="14"/>
        <v>-98358169.402489841</v>
      </c>
      <c r="AN26" s="31">
        <f t="shared" si="3"/>
        <v>40789989.854952514</v>
      </c>
      <c r="AO26" s="31">
        <f t="shared" si="4"/>
        <v>40789989.854952514</v>
      </c>
      <c r="AP26" s="32">
        <f t="shared" si="5"/>
        <v>0</v>
      </c>
    </row>
    <row r="27" spans="1:42" ht="54" customHeight="1" x14ac:dyDescent="0.35">
      <c r="A27" s="33">
        <v>18</v>
      </c>
      <c r="B27" s="34" t="s">
        <v>117</v>
      </c>
      <c r="C27" s="35" t="s">
        <v>118</v>
      </c>
      <c r="D27" s="36">
        <v>270040</v>
      </c>
      <c r="E27" s="38">
        <v>2241001</v>
      </c>
      <c r="F27" s="38"/>
      <c r="G27" s="39">
        <f t="shared" si="6"/>
        <v>92036422.799999997</v>
      </c>
      <c r="H27" s="39">
        <v>87653736</v>
      </c>
      <c r="I27" s="39">
        <f t="shared" si="15"/>
        <v>4382686.8</v>
      </c>
      <c r="J27" s="39">
        <f t="shared" si="7"/>
        <v>69223734.400000006</v>
      </c>
      <c r="K27" s="39">
        <f t="shared" si="8"/>
        <v>38192862</v>
      </c>
      <c r="L27" s="39">
        <v>565161.99999999988</v>
      </c>
      <c r="M27" s="39">
        <v>37627700</v>
      </c>
      <c r="N27" s="39">
        <v>0</v>
      </c>
      <c r="O27" s="39">
        <v>8855390</v>
      </c>
      <c r="P27" s="39">
        <f t="shared" si="9"/>
        <v>22175482.399999999</v>
      </c>
      <c r="Q27" s="39">
        <f>21786978+388504.4</f>
        <v>22175482.399999999</v>
      </c>
      <c r="R27" s="39">
        <v>0</v>
      </c>
      <c r="S27" s="39">
        <v>0</v>
      </c>
      <c r="T27" s="40">
        <v>0</v>
      </c>
      <c r="U27" s="41">
        <f t="shared" si="10"/>
        <v>161260157.19999999</v>
      </c>
      <c r="V27" s="39">
        <f t="shared" si="11"/>
        <v>77852452.051929593</v>
      </c>
      <c r="W27" s="39">
        <f t="shared" si="12"/>
        <v>77852452.051929593</v>
      </c>
      <c r="X27" s="39">
        <v>62358572.881929591</v>
      </c>
      <c r="Y27" s="41">
        <f t="shared" si="1"/>
        <v>15493879.17</v>
      </c>
      <c r="Z27" s="39">
        <v>2320288.7399999998</v>
      </c>
      <c r="AA27" s="39">
        <v>13173590.43</v>
      </c>
      <c r="AB27" s="39"/>
      <c r="AC27" s="41">
        <f t="shared" si="13"/>
        <v>62358572.881929591</v>
      </c>
      <c r="AD27" s="39"/>
      <c r="AE27" s="39"/>
      <c r="AF27" s="39"/>
      <c r="AG27" s="39"/>
      <c r="AH27" s="39"/>
      <c r="AI27" s="39"/>
      <c r="AJ27" s="39"/>
      <c r="AK27" s="42">
        <f t="shared" si="2"/>
        <v>239112609.25</v>
      </c>
      <c r="AL27" s="43"/>
      <c r="AM27" s="43">
        <f t="shared" si="14"/>
        <v>-239112609.25</v>
      </c>
      <c r="AN27" s="31">
        <f t="shared" si="3"/>
        <v>161260157.19999999</v>
      </c>
      <c r="AO27" s="31">
        <f t="shared" si="4"/>
        <v>161260157.19999999</v>
      </c>
      <c r="AP27" s="32">
        <f t="shared" si="5"/>
        <v>0</v>
      </c>
    </row>
    <row r="28" spans="1:42" ht="36" customHeight="1" x14ac:dyDescent="0.35">
      <c r="A28" s="33">
        <v>19</v>
      </c>
      <c r="B28" s="34" t="s">
        <v>119</v>
      </c>
      <c r="C28" s="35" t="s">
        <v>120</v>
      </c>
      <c r="D28" s="36">
        <v>270041</v>
      </c>
      <c r="E28" s="38">
        <v>2241009</v>
      </c>
      <c r="F28" s="38"/>
      <c r="G28" s="39">
        <f t="shared" si="6"/>
        <v>185120371.80000001</v>
      </c>
      <c r="H28" s="39">
        <v>176305116</v>
      </c>
      <c r="I28" s="39">
        <f t="shared" si="15"/>
        <v>8815255.8000000007</v>
      </c>
      <c r="J28" s="39">
        <f t="shared" si="7"/>
        <v>111961424.2</v>
      </c>
      <c r="K28" s="39">
        <f t="shared" si="8"/>
        <v>94501040</v>
      </c>
      <c r="L28" s="39">
        <v>1738960</v>
      </c>
      <c r="M28" s="39">
        <v>92762080</v>
      </c>
      <c r="N28" s="39">
        <v>0</v>
      </c>
      <c r="O28" s="39">
        <v>3623140</v>
      </c>
      <c r="P28" s="39">
        <f t="shared" si="9"/>
        <v>13837244.199999999</v>
      </c>
      <c r="Q28" s="39">
        <f>12133426+1015318.2</f>
        <v>13148744.199999999</v>
      </c>
      <c r="R28" s="39">
        <v>688500</v>
      </c>
      <c r="S28" s="39">
        <v>0</v>
      </c>
      <c r="T28" s="40">
        <v>0</v>
      </c>
      <c r="U28" s="41">
        <f t="shared" si="10"/>
        <v>297081796</v>
      </c>
      <c r="V28" s="39">
        <f t="shared" si="11"/>
        <v>170574998.39330614</v>
      </c>
      <c r="W28" s="39">
        <f t="shared" si="12"/>
        <v>170574998.39330614</v>
      </c>
      <c r="X28" s="39">
        <v>92537824.17038615</v>
      </c>
      <c r="Y28" s="41">
        <f t="shared" si="1"/>
        <v>78037174.222919986</v>
      </c>
      <c r="Z28" s="39"/>
      <c r="AA28" s="39">
        <v>78037174.222919986</v>
      </c>
      <c r="AB28" s="39"/>
      <c r="AC28" s="41">
        <f t="shared" si="13"/>
        <v>92537824.17038615</v>
      </c>
      <c r="AD28" s="39"/>
      <c r="AE28" s="39"/>
      <c r="AF28" s="39"/>
      <c r="AG28" s="39"/>
      <c r="AH28" s="39"/>
      <c r="AI28" s="39"/>
      <c r="AJ28" s="39"/>
      <c r="AK28" s="42">
        <f t="shared" si="2"/>
        <v>467656794.38999999</v>
      </c>
      <c r="AL28" s="43"/>
      <c r="AM28" s="43">
        <f t="shared" si="14"/>
        <v>-467656794.38999999</v>
      </c>
      <c r="AN28" s="31">
        <f t="shared" si="3"/>
        <v>297081796</v>
      </c>
      <c r="AO28" s="31">
        <f t="shared" si="4"/>
        <v>297081796</v>
      </c>
      <c r="AP28" s="32">
        <f t="shared" si="5"/>
        <v>0</v>
      </c>
    </row>
    <row r="29" spans="1:42" ht="36" customHeight="1" x14ac:dyDescent="0.35">
      <c r="A29" s="33">
        <v>20</v>
      </c>
      <c r="B29" s="34" t="s">
        <v>121</v>
      </c>
      <c r="C29" s="45" t="s">
        <v>122</v>
      </c>
      <c r="D29" s="36">
        <v>270034</v>
      </c>
      <c r="E29" s="38">
        <v>2148004</v>
      </c>
      <c r="F29" s="38"/>
      <c r="G29" s="39">
        <f t="shared" si="6"/>
        <v>0</v>
      </c>
      <c r="H29" s="39"/>
      <c r="I29" s="39">
        <f t="shared" si="15"/>
        <v>0</v>
      </c>
      <c r="J29" s="39">
        <f t="shared" si="7"/>
        <v>181745789.30000001</v>
      </c>
      <c r="K29" s="39">
        <f t="shared" si="8"/>
        <v>0</v>
      </c>
      <c r="L29" s="39">
        <v>0</v>
      </c>
      <c r="M29" s="39">
        <v>0</v>
      </c>
      <c r="N29" s="39">
        <v>0</v>
      </c>
      <c r="O29" s="39">
        <v>4558714.9000000004</v>
      </c>
      <c r="P29" s="39">
        <f t="shared" si="9"/>
        <v>177187074.40000001</v>
      </c>
      <c r="Q29" s="39">
        <v>176786928.40000001</v>
      </c>
      <c r="R29" s="39">
        <v>275400</v>
      </c>
      <c r="S29" s="39">
        <v>124746</v>
      </c>
      <c r="T29" s="40">
        <v>0</v>
      </c>
      <c r="U29" s="41">
        <f t="shared" si="10"/>
        <v>181745789.30000001</v>
      </c>
      <c r="V29" s="39">
        <f t="shared" si="11"/>
        <v>493087068.95867991</v>
      </c>
      <c r="W29" s="39">
        <f t="shared" si="12"/>
        <v>493087068.95867991</v>
      </c>
      <c r="X29" s="39">
        <v>441891458.33867991</v>
      </c>
      <c r="Y29" s="41">
        <f t="shared" si="1"/>
        <v>51195610.619999997</v>
      </c>
      <c r="Z29" s="39"/>
      <c r="AA29" s="39">
        <v>51195610.619999997</v>
      </c>
      <c r="AB29" s="39"/>
      <c r="AC29" s="41">
        <f t="shared" si="13"/>
        <v>441891458.33867991</v>
      </c>
      <c r="AD29" s="39"/>
      <c r="AE29" s="39"/>
      <c r="AF29" s="39"/>
      <c r="AG29" s="39"/>
      <c r="AH29" s="39"/>
      <c r="AI29" s="39"/>
      <c r="AJ29" s="39"/>
      <c r="AK29" s="42">
        <f t="shared" si="2"/>
        <v>674832858.25999999</v>
      </c>
      <c r="AL29" s="43"/>
      <c r="AM29" s="43">
        <f t="shared" si="14"/>
        <v>-674832858.25999999</v>
      </c>
      <c r="AN29" s="31">
        <f t="shared" si="3"/>
        <v>181745789.30000001</v>
      </c>
      <c r="AO29" s="31">
        <f t="shared" si="4"/>
        <v>181745789.30000001</v>
      </c>
      <c r="AP29" s="32">
        <f t="shared" si="5"/>
        <v>0</v>
      </c>
    </row>
    <row r="30" spans="1:42" ht="36" customHeight="1" x14ac:dyDescent="0.35">
      <c r="A30" s="33">
        <v>21</v>
      </c>
      <c r="B30" s="34" t="s">
        <v>123</v>
      </c>
      <c r="C30" s="45" t="s">
        <v>124</v>
      </c>
      <c r="D30" s="36">
        <v>270019</v>
      </c>
      <c r="E30" s="38">
        <v>2101003</v>
      </c>
      <c r="F30" s="38"/>
      <c r="G30" s="39">
        <f t="shared" si="6"/>
        <v>121257864</v>
      </c>
      <c r="H30" s="39">
        <v>115483680</v>
      </c>
      <c r="I30" s="39">
        <f t="shared" si="15"/>
        <v>5774184</v>
      </c>
      <c r="J30" s="39">
        <f t="shared" si="7"/>
        <v>310600819.34694302</v>
      </c>
      <c r="K30" s="39">
        <f t="shared" si="8"/>
        <v>204866804.13999999</v>
      </c>
      <c r="L30" s="39">
        <v>183034260.13999999</v>
      </c>
      <c r="M30" s="39">
        <v>14400000</v>
      </c>
      <c r="N30" s="39">
        <v>7432544</v>
      </c>
      <c r="O30" s="39">
        <v>11900887.00694301</v>
      </c>
      <c r="P30" s="39">
        <f t="shared" si="9"/>
        <v>93833128.199999988</v>
      </c>
      <c r="Q30" s="39">
        <f>701394.200000003+7952324.6</f>
        <v>8653718.8000000026</v>
      </c>
      <c r="R30" s="39">
        <v>0</v>
      </c>
      <c r="S30" s="39">
        <v>85179409.399999991</v>
      </c>
      <c r="T30" s="40">
        <v>0</v>
      </c>
      <c r="U30" s="41">
        <f t="shared" si="10"/>
        <v>431858683.34694302</v>
      </c>
      <c r="V30" s="39">
        <f t="shared" si="11"/>
        <v>90849337.503408</v>
      </c>
      <c r="W30" s="39">
        <f t="shared" si="12"/>
        <v>90849337.503408</v>
      </c>
      <c r="X30" s="39"/>
      <c r="Y30" s="41">
        <f t="shared" si="1"/>
        <v>90849337.503408</v>
      </c>
      <c r="Z30" s="39"/>
      <c r="AA30" s="39">
        <v>90849337.503408</v>
      </c>
      <c r="AB30" s="39"/>
      <c r="AC30" s="41">
        <f t="shared" si="13"/>
        <v>0</v>
      </c>
      <c r="AD30" s="39"/>
      <c r="AE30" s="39"/>
      <c r="AF30" s="39"/>
      <c r="AG30" s="39"/>
      <c r="AH30" s="39"/>
      <c r="AI30" s="39"/>
      <c r="AJ30" s="39"/>
      <c r="AK30" s="42">
        <f t="shared" si="2"/>
        <v>522708020.85000002</v>
      </c>
      <c r="AL30" s="43">
        <v>436504117.28129786</v>
      </c>
      <c r="AM30" s="43">
        <f t="shared" si="14"/>
        <v>-86203903.568702161</v>
      </c>
      <c r="AN30" s="31">
        <f t="shared" si="3"/>
        <v>431858683.34694302</v>
      </c>
      <c r="AO30" s="31">
        <f t="shared" si="4"/>
        <v>431858683.34694302</v>
      </c>
      <c r="AP30" s="32">
        <f t="shared" si="5"/>
        <v>0</v>
      </c>
    </row>
    <row r="31" spans="1:42" ht="39" customHeight="1" x14ac:dyDescent="0.35">
      <c r="A31" s="33">
        <v>22</v>
      </c>
      <c r="B31" s="34" t="s">
        <v>125</v>
      </c>
      <c r="C31" s="45" t="s">
        <v>126</v>
      </c>
      <c r="D31" s="36">
        <v>270020</v>
      </c>
      <c r="E31" s="38">
        <v>2141005</v>
      </c>
      <c r="F31" s="38">
        <v>1</v>
      </c>
      <c r="G31" s="39">
        <f t="shared" si="6"/>
        <v>51689874.600000001</v>
      </c>
      <c r="H31" s="39">
        <v>49228452</v>
      </c>
      <c r="I31" s="39">
        <f t="shared" si="15"/>
        <v>2461422.6</v>
      </c>
      <c r="J31" s="39">
        <f t="shared" si="7"/>
        <v>168427226.43000001</v>
      </c>
      <c r="K31" s="39">
        <f t="shared" si="8"/>
        <v>113435945.33</v>
      </c>
      <c r="L31" s="39">
        <v>99571921.329999998</v>
      </c>
      <c r="M31" s="39">
        <v>9900000</v>
      </c>
      <c r="N31" s="39">
        <v>3964024</v>
      </c>
      <c r="O31" s="39">
        <v>4118685</v>
      </c>
      <c r="P31" s="39">
        <f>SUM(Q31:S31)</f>
        <v>50872596.100000001</v>
      </c>
      <c r="Q31" s="39">
        <v>4678776</v>
      </c>
      <c r="R31" s="39">
        <v>0</v>
      </c>
      <c r="S31" s="39">
        <v>46193820.100000001</v>
      </c>
      <c r="T31" s="40">
        <v>0</v>
      </c>
      <c r="U31" s="41">
        <f t="shared" si="10"/>
        <v>220117101.03</v>
      </c>
      <c r="V31" s="39">
        <f t="shared" si="11"/>
        <v>44901398.806941591</v>
      </c>
      <c r="W31" s="39">
        <f t="shared" si="12"/>
        <v>44901398.806941591</v>
      </c>
      <c r="X31" s="39"/>
      <c r="Y31" s="41">
        <f t="shared" si="1"/>
        <v>44901398.806941591</v>
      </c>
      <c r="Z31" s="39"/>
      <c r="AA31" s="39">
        <v>44901398.806941591</v>
      </c>
      <c r="AB31" s="39"/>
      <c r="AC31" s="41">
        <f t="shared" si="13"/>
        <v>0</v>
      </c>
      <c r="AD31" s="39"/>
      <c r="AE31" s="39"/>
      <c r="AF31" s="39"/>
      <c r="AG31" s="39"/>
      <c r="AH31" s="39"/>
      <c r="AI31" s="39"/>
      <c r="AJ31" s="39"/>
      <c r="AK31" s="42">
        <f t="shared" si="2"/>
        <v>265018499.84</v>
      </c>
      <c r="AL31" s="43"/>
      <c r="AM31" s="43">
        <f t="shared" si="14"/>
        <v>-265018499.84</v>
      </c>
      <c r="AN31" s="31">
        <f t="shared" si="3"/>
        <v>220117101.03</v>
      </c>
      <c r="AO31" s="31">
        <f t="shared" si="4"/>
        <v>220117101.03</v>
      </c>
      <c r="AP31" s="32">
        <f t="shared" si="5"/>
        <v>0</v>
      </c>
    </row>
    <row r="32" spans="1:42" ht="36" customHeight="1" x14ac:dyDescent="0.35">
      <c r="A32" s="33">
        <v>23</v>
      </c>
      <c r="B32" s="34" t="s">
        <v>127</v>
      </c>
      <c r="C32" s="35" t="s">
        <v>128</v>
      </c>
      <c r="D32" s="36">
        <v>270021</v>
      </c>
      <c r="E32" s="38">
        <v>2101006</v>
      </c>
      <c r="F32" s="38"/>
      <c r="G32" s="39">
        <f t="shared" si="6"/>
        <v>101743534.62</v>
      </c>
      <c r="H32" s="39">
        <v>96898604.400000006</v>
      </c>
      <c r="I32" s="39">
        <f t="shared" si="15"/>
        <v>4844930.22</v>
      </c>
      <c r="J32" s="39">
        <f t="shared" si="7"/>
        <v>301728337.93202019</v>
      </c>
      <c r="K32" s="39">
        <f t="shared" si="8"/>
        <v>182106758.13</v>
      </c>
      <c r="L32" s="39">
        <v>158696526.13</v>
      </c>
      <c r="M32" s="39">
        <v>16740000</v>
      </c>
      <c r="N32" s="39">
        <v>6670232</v>
      </c>
      <c r="O32" s="39">
        <v>44975878.202020198</v>
      </c>
      <c r="P32" s="39">
        <f t="shared" si="9"/>
        <v>74645701.600000009</v>
      </c>
      <c r="Q32" s="39">
        <f>1191825+6886941.4</f>
        <v>8078766.4000000004</v>
      </c>
      <c r="R32" s="39">
        <v>0</v>
      </c>
      <c r="S32" s="39">
        <v>66566935.200000003</v>
      </c>
      <c r="T32" s="40">
        <v>0</v>
      </c>
      <c r="U32" s="41">
        <f t="shared" si="10"/>
        <v>403471872.55202019</v>
      </c>
      <c r="V32" s="39">
        <f t="shared" si="11"/>
        <v>132212009.36558878</v>
      </c>
      <c r="W32" s="39">
        <f t="shared" si="12"/>
        <v>132212009.36558878</v>
      </c>
      <c r="X32" s="39">
        <v>33015991.585881598</v>
      </c>
      <c r="Y32" s="41">
        <f t="shared" si="1"/>
        <v>99196017.779707193</v>
      </c>
      <c r="Z32" s="39"/>
      <c r="AA32" s="39">
        <v>99196017.779707193</v>
      </c>
      <c r="AB32" s="39"/>
      <c r="AC32" s="41">
        <f t="shared" si="13"/>
        <v>33015991.585881598</v>
      </c>
      <c r="AD32" s="39"/>
      <c r="AE32" s="39"/>
      <c r="AF32" s="39"/>
      <c r="AG32" s="39"/>
      <c r="AH32" s="39"/>
      <c r="AI32" s="39"/>
      <c r="AJ32" s="39"/>
      <c r="AK32" s="42">
        <f t="shared" si="2"/>
        <v>535683881.92000002</v>
      </c>
      <c r="AL32" s="43"/>
      <c r="AM32" s="43">
        <f t="shared" si="14"/>
        <v>-535683881.92000002</v>
      </c>
      <c r="AN32" s="31">
        <f t="shared" si="3"/>
        <v>403471872.55202019</v>
      </c>
      <c r="AO32" s="31">
        <f t="shared" si="4"/>
        <v>403471872.55202019</v>
      </c>
      <c r="AP32" s="32">
        <f t="shared" si="5"/>
        <v>0</v>
      </c>
    </row>
    <row r="33" spans="1:42" ht="45" customHeight="1" x14ac:dyDescent="0.35">
      <c r="A33" s="33">
        <v>24</v>
      </c>
      <c r="B33" s="34" t="s">
        <v>129</v>
      </c>
      <c r="C33" s="45" t="s">
        <v>130</v>
      </c>
      <c r="D33" s="36">
        <v>270022</v>
      </c>
      <c r="E33" s="38">
        <v>2101007</v>
      </c>
      <c r="F33" s="38"/>
      <c r="G33" s="39">
        <f t="shared" si="6"/>
        <v>244090610.81999999</v>
      </c>
      <c r="H33" s="39">
        <v>232467248.40000001</v>
      </c>
      <c r="I33" s="39">
        <f t="shared" si="15"/>
        <v>11623362.42</v>
      </c>
      <c r="J33" s="39">
        <f t="shared" si="7"/>
        <v>249686226.12</v>
      </c>
      <c r="K33" s="39">
        <f t="shared" si="8"/>
        <v>174822085.62</v>
      </c>
      <c r="L33" s="39">
        <v>117957821.62</v>
      </c>
      <c r="M33" s="39">
        <v>51337500</v>
      </c>
      <c r="N33" s="39">
        <v>5526764</v>
      </c>
      <c r="O33" s="39">
        <v>6524920.4000000004</v>
      </c>
      <c r="P33" s="39">
        <f t="shared" si="9"/>
        <v>68339220.099999994</v>
      </c>
      <c r="Q33" s="39">
        <f>12549600+5164705.4</f>
        <v>17714305.399999999</v>
      </c>
      <c r="R33" s="39">
        <v>0</v>
      </c>
      <c r="S33" s="39">
        <v>50624914.699999996</v>
      </c>
      <c r="T33" s="40">
        <v>0</v>
      </c>
      <c r="U33" s="41">
        <f t="shared" si="10"/>
        <v>493776836.94</v>
      </c>
      <c r="V33" s="39">
        <f t="shared" si="11"/>
        <v>55338631.324732795</v>
      </c>
      <c r="W33" s="39">
        <f t="shared" si="12"/>
        <v>55338631.324732795</v>
      </c>
      <c r="X33" s="39"/>
      <c r="Y33" s="41">
        <f t="shared" si="1"/>
        <v>55338631.324732795</v>
      </c>
      <c r="Z33" s="39"/>
      <c r="AA33" s="39">
        <v>55338631.324732795</v>
      </c>
      <c r="AB33" s="39"/>
      <c r="AC33" s="41">
        <f t="shared" si="13"/>
        <v>0</v>
      </c>
      <c r="AD33" s="39"/>
      <c r="AE33" s="39"/>
      <c r="AF33" s="39"/>
      <c r="AG33" s="39"/>
      <c r="AH33" s="39"/>
      <c r="AI33" s="39"/>
      <c r="AJ33" s="39"/>
      <c r="AK33" s="42">
        <f t="shared" si="2"/>
        <v>549115468.25999999</v>
      </c>
      <c r="AL33" s="43"/>
      <c r="AM33" s="43">
        <f t="shared" si="14"/>
        <v>-549115468.25999999</v>
      </c>
      <c r="AN33" s="31">
        <f t="shared" si="3"/>
        <v>493776836.94</v>
      </c>
      <c r="AO33" s="31">
        <f t="shared" si="4"/>
        <v>493776836.94</v>
      </c>
      <c r="AP33" s="32">
        <f t="shared" si="5"/>
        <v>0</v>
      </c>
    </row>
    <row r="34" spans="1:42" ht="36" customHeight="1" x14ac:dyDescent="0.35">
      <c r="A34" s="33">
        <v>25</v>
      </c>
      <c r="B34" s="34" t="s">
        <v>131</v>
      </c>
      <c r="C34" s="45" t="s">
        <v>132</v>
      </c>
      <c r="D34" s="36">
        <v>270024</v>
      </c>
      <c r="E34" s="38">
        <v>2101011</v>
      </c>
      <c r="F34" s="38"/>
      <c r="G34" s="39">
        <f t="shared" si="6"/>
        <v>299040199.91999996</v>
      </c>
      <c r="H34" s="39">
        <v>284800190.39999998</v>
      </c>
      <c r="I34" s="39">
        <f t="shared" si="15"/>
        <v>14240009.52</v>
      </c>
      <c r="J34" s="39">
        <f t="shared" si="7"/>
        <v>493728251.10000002</v>
      </c>
      <c r="K34" s="39">
        <f t="shared" si="8"/>
        <v>315113103</v>
      </c>
      <c r="L34" s="39">
        <v>283878419</v>
      </c>
      <c r="M34" s="39">
        <v>19800000</v>
      </c>
      <c r="N34" s="39">
        <v>11434684</v>
      </c>
      <c r="O34" s="39">
        <v>11567184</v>
      </c>
      <c r="P34" s="39">
        <f t="shared" si="9"/>
        <v>167047964.09999999</v>
      </c>
      <c r="Q34" s="39">
        <f>2541179.99999999+74600+12454169.4</f>
        <v>15069949.399999991</v>
      </c>
      <c r="R34" s="39">
        <v>18589500</v>
      </c>
      <c r="S34" s="39">
        <v>133388514.7</v>
      </c>
      <c r="T34" s="40">
        <v>0</v>
      </c>
      <c r="U34" s="41">
        <f t="shared" si="10"/>
        <v>792768451.01999998</v>
      </c>
      <c r="V34" s="39">
        <f t="shared" si="11"/>
        <v>104017016.20353119</v>
      </c>
      <c r="W34" s="39">
        <f t="shared" si="12"/>
        <v>104017016.20353119</v>
      </c>
      <c r="X34" s="39"/>
      <c r="Y34" s="41">
        <f t="shared" si="1"/>
        <v>104017016.20353119</v>
      </c>
      <c r="Z34" s="39"/>
      <c r="AA34" s="39">
        <v>104017016.20353119</v>
      </c>
      <c r="AB34" s="39"/>
      <c r="AC34" s="41">
        <f t="shared" si="13"/>
        <v>0</v>
      </c>
      <c r="AD34" s="39"/>
      <c r="AE34" s="39"/>
      <c r="AF34" s="39"/>
      <c r="AG34" s="39"/>
      <c r="AH34" s="39"/>
      <c r="AI34" s="39"/>
      <c r="AJ34" s="39"/>
      <c r="AK34" s="42">
        <f t="shared" si="2"/>
        <v>896785467.22000003</v>
      </c>
      <c r="AL34" s="43">
        <v>756872259.05684483</v>
      </c>
      <c r="AM34" s="43">
        <f t="shared" si="14"/>
        <v>-139913208.1631552</v>
      </c>
      <c r="AN34" s="31">
        <f t="shared" si="3"/>
        <v>792768451.01999998</v>
      </c>
      <c r="AO34" s="31">
        <f t="shared" si="4"/>
        <v>792768451.01999998</v>
      </c>
      <c r="AP34" s="32">
        <f t="shared" si="5"/>
        <v>0</v>
      </c>
    </row>
    <row r="35" spans="1:42" ht="36" customHeight="1" x14ac:dyDescent="0.35">
      <c r="A35" s="33">
        <v>26</v>
      </c>
      <c r="B35" s="34" t="s">
        <v>133</v>
      </c>
      <c r="C35" s="45" t="s">
        <v>134</v>
      </c>
      <c r="D35" s="36">
        <v>270025</v>
      </c>
      <c r="E35" s="38">
        <v>2101015</v>
      </c>
      <c r="F35" s="38"/>
      <c r="G35" s="39">
        <f t="shared" si="6"/>
        <v>83741490</v>
      </c>
      <c r="H35" s="39">
        <v>79753800</v>
      </c>
      <c r="I35" s="39">
        <f t="shared" si="15"/>
        <v>3987690</v>
      </c>
      <c r="J35" s="39">
        <f t="shared" si="7"/>
        <v>120991369.36000001</v>
      </c>
      <c r="K35" s="39">
        <f t="shared" si="8"/>
        <v>75537904.460000008</v>
      </c>
      <c r="L35" s="39">
        <v>52639180.460000001</v>
      </c>
      <c r="M35" s="39">
        <v>20325920</v>
      </c>
      <c r="N35" s="39">
        <v>2572804</v>
      </c>
      <c r="O35" s="39">
        <v>1555520</v>
      </c>
      <c r="P35" s="39">
        <f t="shared" si="9"/>
        <v>43897944.900000006</v>
      </c>
      <c r="Q35" s="39">
        <f>17265261.6+2425148.6</f>
        <v>19690410.200000003</v>
      </c>
      <c r="R35" s="39">
        <v>0</v>
      </c>
      <c r="S35" s="39">
        <v>24207534.699999999</v>
      </c>
      <c r="T35" s="40">
        <v>0</v>
      </c>
      <c r="U35" s="41">
        <f t="shared" si="10"/>
        <v>204732859.36000001</v>
      </c>
      <c r="V35" s="39">
        <f t="shared" si="11"/>
        <v>15285090.189600002</v>
      </c>
      <c r="W35" s="39">
        <f t="shared" si="12"/>
        <v>15285090.189600002</v>
      </c>
      <c r="X35" s="39"/>
      <c r="Y35" s="41">
        <f t="shared" si="1"/>
        <v>15285090.189600002</v>
      </c>
      <c r="Z35" s="39"/>
      <c r="AA35" s="39">
        <v>15285090.189600002</v>
      </c>
      <c r="AB35" s="39"/>
      <c r="AC35" s="41">
        <f t="shared" si="13"/>
        <v>0</v>
      </c>
      <c r="AD35" s="39"/>
      <c r="AE35" s="39"/>
      <c r="AF35" s="39"/>
      <c r="AG35" s="39"/>
      <c r="AH35" s="39"/>
      <c r="AI35" s="39"/>
      <c r="AJ35" s="39"/>
      <c r="AK35" s="42">
        <f t="shared" si="2"/>
        <v>220017949.55000001</v>
      </c>
      <c r="AL35" s="43"/>
      <c r="AM35" s="43">
        <f t="shared" si="14"/>
        <v>-220017949.55000001</v>
      </c>
      <c r="AN35" s="31">
        <f t="shared" si="3"/>
        <v>204732859.36000001</v>
      </c>
      <c r="AO35" s="31">
        <f t="shared" si="4"/>
        <v>204732859.36000001</v>
      </c>
      <c r="AP35" s="32">
        <f t="shared" si="5"/>
        <v>0</v>
      </c>
    </row>
    <row r="36" spans="1:42" ht="36" customHeight="1" x14ac:dyDescent="0.35">
      <c r="A36" s="33">
        <v>27</v>
      </c>
      <c r="B36" s="34" t="s">
        <v>135</v>
      </c>
      <c r="C36" s="35" t="s">
        <v>136</v>
      </c>
      <c r="D36" s="36">
        <v>270026</v>
      </c>
      <c r="E36" s="38">
        <v>2101016</v>
      </c>
      <c r="F36" s="38"/>
      <c r="G36" s="39">
        <f t="shared" si="6"/>
        <v>68669829.900000006</v>
      </c>
      <c r="H36" s="39">
        <v>65399838</v>
      </c>
      <c r="I36" s="39">
        <f t="shared" si="15"/>
        <v>3269991.9</v>
      </c>
      <c r="J36" s="39">
        <f t="shared" si="7"/>
        <v>211104073.50999999</v>
      </c>
      <c r="K36" s="39">
        <f t="shared" si="8"/>
        <v>140993024.91</v>
      </c>
      <c r="L36" s="39">
        <v>123861549.91</v>
      </c>
      <c r="M36" s="39">
        <v>11700000</v>
      </c>
      <c r="N36" s="39">
        <v>5431475</v>
      </c>
      <c r="O36" s="39">
        <v>2684715</v>
      </c>
      <c r="P36" s="39">
        <f t="shared" si="9"/>
        <v>67426333.599999994</v>
      </c>
      <c r="Q36" s="39">
        <v>5757475</v>
      </c>
      <c r="R36" s="39">
        <v>0</v>
      </c>
      <c r="S36" s="39">
        <v>61668858.600000001</v>
      </c>
      <c r="T36" s="40">
        <v>0</v>
      </c>
      <c r="U36" s="41">
        <f t="shared" si="10"/>
        <v>279773903.40999997</v>
      </c>
      <c r="V36" s="39">
        <f t="shared" si="11"/>
        <v>42062101.051291198</v>
      </c>
      <c r="W36" s="39">
        <f t="shared" si="12"/>
        <v>42062101.051291198</v>
      </c>
      <c r="X36" s="39"/>
      <c r="Y36" s="41">
        <f t="shared" si="1"/>
        <v>42062101.051291198</v>
      </c>
      <c r="Z36" s="39"/>
      <c r="AA36" s="39">
        <v>42062101.051291198</v>
      </c>
      <c r="AB36" s="39"/>
      <c r="AC36" s="41">
        <f t="shared" si="13"/>
        <v>0</v>
      </c>
      <c r="AD36" s="39"/>
      <c r="AE36" s="39"/>
      <c r="AF36" s="39"/>
      <c r="AG36" s="39"/>
      <c r="AH36" s="39"/>
      <c r="AI36" s="39"/>
      <c r="AJ36" s="39"/>
      <c r="AK36" s="42">
        <f t="shared" si="2"/>
        <v>321836004.45999998</v>
      </c>
      <c r="AL36" s="43"/>
      <c r="AM36" s="43">
        <f t="shared" si="14"/>
        <v>-321836004.45999998</v>
      </c>
      <c r="AN36" s="31">
        <f t="shared" si="3"/>
        <v>279773903.40999997</v>
      </c>
      <c r="AO36" s="31">
        <f t="shared" si="4"/>
        <v>279773903.40999997</v>
      </c>
      <c r="AP36" s="32">
        <f t="shared" si="5"/>
        <v>0</v>
      </c>
    </row>
    <row r="37" spans="1:42" ht="36" customHeight="1" x14ac:dyDescent="0.35">
      <c r="A37" s="33">
        <v>28</v>
      </c>
      <c r="B37" s="34" t="s">
        <v>137</v>
      </c>
      <c r="C37" s="45" t="s">
        <v>138</v>
      </c>
      <c r="D37" s="36">
        <v>270027</v>
      </c>
      <c r="E37" s="38">
        <v>2107018</v>
      </c>
      <c r="F37" s="38"/>
      <c r="G37" s="39">
        <f t="shared" si="6"/>
        <v>0</v>
      </c>
      <c r="H37" s="39"/>
      <c r="I37" s="39">
        <f t="shared" si="15"/>
        <v>0</v>
      </c>
      <c r="J37" s="39">
        <f t="shared" si="7"/>
        <v>125712630</v>
      </c>
      <c r="K37" s="39">
        <f t="shared" si="8"/>
        <v>0</v>
      </c>
      <c r="L37" s="39">
        <v>0</v>
      </c>
      <c r="M37" s="39">
        <v>0</v>
      </c>
      <c r="N37" s="39">
        <v>0</v>
      </c>
      <c r="O37" s="39">
        <v>0</v>
      </c>
      <c r="P37" s="39">
        <f t="shared" si="9"/>
        <v>125712630</v>
      </c>
      <c r="Q37" s="39">
        <v>125712630</v>
      </c>
      <c r="R37" s="39">
        <v>0</v>
      </c>
      <c r="S37" s="39">
        <v>0</v>
      </c>
      <c r="T37" s="40">
        <v>0</v>
      </c>
      <c r="U37" s="41">
        <f t="shared" si="10"/>
        <v>125712630</v>
      </c>
      <c r="V37" s="39">
        <f t="shared" si="11"/>
        <v>0</v>
      </c>
      <c r="W37" s="39">
        <f t="shared" si="12"/>
        <v>0</v>
      </c>
      <c r="X37" s="39"/>
      <c r="Y37" s="41">
        <f t="shared" si="1"/>
        <v>0</v>
      </c>
      <c r="Z37" s="39"/>
      <c r="AA37" s="39"/>
      <c r="AB37" s="39"/>
      <c r="AC37" s="41">
        <f t="shared" si="13"/>
        <v>0</v>
      </c>
      <c r="AD37" s="39"/>
      <c r="AE37" s="39"/>
      <c r="AF37" s="39"/>
      <c r="AG37" s="39"/>
      <c r="AH37" s="39"/>
      <c r="AI37" s="39"/>
      <c r="AJ37" s="39"/>
      <c r="AK37" s="42">
        <f t="shared" si="2"/>
        <v>125712630</v>
      </c>
      <c r="AL37" s="43"/>
      <c r="AM37" s="43">
        <f t="shared" si="14"/>
        <v>-125712630</v>
      </c>
      <c r="AN37" s="31">
        <f t="shared" si="3"/>
        <v>125712630</v>
      </c>
      <c r="AO37" s="31">
        <f t="shared" si="4"/>
        <v>125712630</v>
      </c>
      <c r="AP37" s="32">
        <f t="shared" si="5"/>
        <v>0</v>
      </c>
    </row>
    <row r="38" spans="1:42" ht="36" customHeight="1" x14ac:dyDescent="0.35">
      <c r="A38" s="33">
        <v>29</v>
      </c>
      <c r="B38" s="34" t="s">
        <v>139</v>
      </c>
      <c r="C38" s="45" t="s">
        <v>140</v>
      </c>
      <c r="D38" s="36">
        <v>270028</v>
      </c>
      <c r="E38" s="38">
        <v>2107019</v>
      </c>
      <c r="F38" s="38"/>
      <c r="G38" s="39">
        <f t="shared" si="6"/>
        <v>0</v>
      </c>
      <c r="H38" s="39"/>
      <c r="I38" s="39">
        <f t="shared" si="15"/>
        <v>0</v>
      </c>
      <c r="J38" s="39">
        <f t="shared" si="7"/>
        <v>98155800</v>
      </c>
      <c r="K38" s="39">
        <f t="shared" si="8"/>
        <v>0</v>
      </c>
      <c r="L38" s="39">
        <v>0</v>
      </c>
      <c r="M38" s="39">
        <v>0</v>
      </c>
      <c r="N38" s="39">
        <v>0</v>
      </c>
      <c r="O38" s="39">
        <v>0</v>
      </c>
      <c r="P38" s="39">
        <f t="shared" si="9"/>
        <v>98155800</v>
      </c>
      <c r="Q38" s="39">
        <v>98155800</v>
      </c>
      <c r="R38" s="39">
        <v>0</v>
      </c>
      <c r="S38" s="39">
        <v>0</v>
      </c>
      <c r="T38" s="40">
        <v>0</v>
      </c>
      <c r="U38" s="41">
        <f t="shared" si="10"/>
        <v>98155800</v>
      </c>
      <c r="V38" s="39">
        <f t="shared" si="11"/>
        <v>0</v>
      </c>
      <c r="W38" s="39">
        <f t="shared" si="12"/>
        <v>0</v>
      </c>
      <c r="X38" s="39"/>
      <c r="Y38" s="41">
        <f t="shared" si="1"/>
        <v>0</v>
      </c>
      <c r="Z38" s="39"/>
      <c r="AA38" s="39"/>
      <c r="AB38" s="39"/>
      <c r="AC38" s="41">
        <f t="shared" si="13"/>
        <v>0</v>
      </c>
      <c r="AD38" s="39"/>
      <c r="AE38" s="39"/>
      <c r="AF38" s="39"/>
      <c r="AG38" s="39"/>
      <c r="AH38" s="39"/>
      <c r="AI38" s="39"/>
      <c r="AJ38" s="39"/>
      <c r="AK38" s="42">
        <f t="shared" si="2"/>
        <v>98155800</v>
      </c>
      <c r="AL38" s="43"/>
      <c r="AM38" s="43">
        <f t="shared" si="14"/>
        <v>-98155800</v>
      </c>
      <c r="AN38" s="31">
        <f t="shared" si="3"/>
        <v>98155800</v>
      </c>
      <c r="AO38" s="31">
        <f t="shared" si="4"/>
        <v>98155800</v>
      </c>
      <c r="AP38" s="32">
        <f t="shared" si="5"/>
        <v>0</v>
      </c>
    </row>
    <row r="39" spans="1:42" ht="54" customHeight="1" x14ac:dyDescent="0.35">
      <c r="A39" s="33">
        <v>30</v>
      </c>
      <c r="B39" s="34" t="s">
        <v>141</v>
      </c>
      <c r="C39" s="35" t="s">
        <v>142</v>
      </c>
      <c r="D39" s="36">
        <v>270030</v>
      </c>
      <c r="E39" s="38">
        <v>2107802</v>
      </c>
      <c r="F39" s="38"/>
      <c r="G39" s="39">
        <f t="shared" si="6"/>
        <v>0</v>
      </c>
      <c r="H39" s="39"/>
      <c r="I39" s="39">
        <f t="shared" si="15"/>
        <v>0</v>
      </c>
      <c r="J39" s="39">
        <f t="shared" si="7"/>
        <v>98400218.400000006</v>
      </c>
      <c r="K39" s="39">
        <f t="shared" si="8"/>
        <v>0</v>
      </c>
      <c r="L39" s="39">
        <v>0</v>
      </c>
      <c r="M39" s="39">
        <v>0</v>
      </c>
      <c r="N39" s="39">
        <v>0</v>
      </c>
      <c r="O39" s="39">
        <v>0</v>
      </c>
      <c r="P39" s="39">
        <f t="shared" si="9"/>
        <v>98400218.400000006</v>
      </c>
      <c r="Q39" s="39">
        <v>98400218.400000006</v>
      </c>
      <c r="R39" s="39">
        <v>0</v>
      </c>
      <c r="S39" s="39">
        <v>0</v>
      </c>
      <c r="T39" s="40">
        <v>0</v>
      </c>
      <c r="U39" s="41">
        <f t="shared" si="10"/>
        <v>98400218.400000006</v>
      </c>
      <c r="V39" s="39">
        <f t="shared" si="11"/>
        <v>0</v>
      </c>
      <c r="W39" s="39">
        <f t="shared" si="12"/>
        <v>0</v>
      </c>
      <c r="X39" s="39"/>
      <c r="Y39" s="41">
        <f t="shared" si="1"/>
        <v>0</v>
      </c>
      <c r="Z39" s="39"/>
      <c r="AA39" s="39"/>
      <c r="AB39" s="39"/>
      <c r="AC39" s="41">
        <f t="shared" si="13"/>
        <v>0</v>
      </c>
      <c r="AD39" s="39"/>
      <c r="AE39" s="39"/>
      <c r="AF39" s="39"/>
      <c r="AG39" s="39"/>
      <c r="AH39" s="39"/>
      <c r="AI39" s="39"/>
      <c r="AJ39" s="39"/>
      <c r="AK39" s="42">
        <f t="shared" si="2"/>
        <v>98400218.400000006</v>
      </c>
      <c r="AL39" s="43"/>
      <c r="AM39" s="43">
        <f t="shared" si="14"/>
        <v>-98400218.400000006</v>
      </c>
      <c r="AN39" s="31">
        <f t="shared" si="3"/>
        <v>98400218.400000006</v>
      </c>
      <c r="AO39" s="31">
        <f t="shared" si="4"/>
        <v>98400218.400000006</v>
      </c>
      <c r="AP39" s="32">
        <f t="shared" si="5"/>
        <v>0</v>
      </c>
    </row>
    <row r="40" spans="1:42" ht="36" customHeight="1" x14ac:dyDescent="0.35">
      <c r="A40" s="33">
        <v>31</v>
      </c>
      <c r="B40" s="34" t="s">
        <v>143</v>
      </c>
      <c r="C40" s="35" t="s">
        <v>144</v>
      </c>
      <c r="D40" s="36">
        <v>270035</v>
      </c>
      <c r="E40" s="38">
        <v>2201001</v>
      </c>
      <c r="F40" s="38"/>
      <c r="G40" s="39">
        <f t="shared" si="6"/>
        <v>162832821.47999999</v>
      </c>
      <c r="H40" s="39">
        <v>155078877.59999999</v>
      </c>
      <c r="I40" s="39">
        <f t="shared" si="15"/>
        <v>7753943.8799999999</v>
      </c>
      <c r="J40" s="39">
        <f t="shared" si="7"/>
        <v>78599583.800000012</v>
      </c>
      <c r="K40" s="39">
        <f t="shared" si="8"/>
        <v>74072948.400000006</v>
      </c>
      <c r="L40" s="39">
        <v>1591148.4</v>
      </c>
      <c r="M40" s="39">
        <v>72481800</v>
      </c>
      <c r="N40" s="39">
        <v>0</v>
      </c>
      <c r="O40" s="39">
        <f>1166585+2551000</f>
        <v>3717585</v>
      </c>
      <c r="P40" s="39">
        <f t="shared" si="9"/>
        <v>809050.4</v>
      </c>
      <c r="Q40" s="39">
        <v>809050.4</v>
      </c>
      <c r="R40" s="39">
        <v>0</v>
      </c>
      <c r="S40" s="39">
        <v>0</v>
      </c>
      <c r="T40" s="40">
        <v>0</v>
      </c>
      <c r="U40" s="41">
        <f t="shared" si="10"/>
        <v>241432405.28</v>
      </c>
      <c r="V40" s="39">
        <f t="shared" si="11"/>
        <v>17012983.679999996</v>
      </c>
      <c r="W40" s="39">
        <f t="shared" si="12"/>
        <v>17012983.679999996</v>
      </c>
      <c r="X40" s="39"/>
      <c r="Y40" s="41">
        <f t="shared" si="1"/>
        <v>17012983.679999996</v>
      </c>
      <c r="Z40" s="39"/>
      <c r="AA40" s="39">
        <v>17012983.679999996</v>
      </c>
      <c r="AB40" s="39"/>
      <c r="AC40" s="41">
        <f t="shared" si="13"/>
        <v>0</v>
      </c>
      <c r="AD40" s="39"/>
      <c r="AE40" s="39"/>
      <c r="AF40" s="39"/>
      <c r="AG40" s="39"/>
      <c r="AH40" s="39"/>
      <c r="AI40" s="39"/>
      <c r="AJ40" s="39"/>
      <c r="AK40" s="42">
        <f t="shared" si="2"/>
        <v>258445388.96000001</v>
      </c>
      <c r="AL40" s="43"/>
      <c r="AM40" s="43">
        <f t="shared" si="14"/>
        <v>-258445388.96000001</v>
      </c>
      <c r="AN40" s="31">
        <f t="shared" si="3"/>
        <v>241432405.28</v>
      </c>
      <c r="AO40" s="31">
        <f t="shared" si="4"/>
        <v>241432405.28</v>
      </c>
      <c r="AP40" s="32">
        <f t="shared" si="5"/>
        <v>0</v>
      </c>
    </row>
    <row r="41" spans="1:42" ht="36" customHeight="1" x14ac:dyDescent="0.35">
      <c r="A41" s="33">
        <v>32</v>
      </c>
      <c r="B41" s="34" t="s">
        <v>145</v>
      </c>
      <c r="C41" s="35" t="s">
        <v>146</v>
      </c>
      <c r="D41" s="36">
        <v>270036</v>
      </c>
      <c r="E41" s="38">
        <v>2201003</v>
      </c>
      <c r="F41" s="38"/>
      <c r="G41" s="39">
        <f t="shared" si="6"/>
        <v>139265806.68000001</v>
      </c>
      <c r="H41" s="39">
        <v>132634101.59999999</v>
      </c>
      <c r="I41" s="39">
        <f t="shared" si="15"/>
        <v>6631705.0800000001</v>
      </c>
      <c r="J41" s="39">
        <f t="shared" si="7"/>
        <v>81552801.699999988</v>
      </c>
      <c r="K41" s="39">
        <f t="shared" si="8"/>
        <v>73102393.599999994</v>
      </c>
      <c r="L41" s="39">
        <v>2451933.5999999996</v>
      </c>
      <c r="M41" s="39">
        <v>70650460</v>
      </c>
      <c r="N41" s="39">
        <v>0</v>
      </c>
      <c r="O41" s="39">
        <v>3987058</v>
      </c>
      <c r="P41" s="39">
        <f t="shared" si="9"/>
        <v>4463350.0999999996</v>
      </c>
      <c r="Q41" s="39">
        <f>3700359.5+762990.6</f>
        <v>4463350.0999999996</v>
      </c>
      <c r="R41" s="39">
        <v>0</v>
      </c>
      <c r="S41" s="39">
        <v>0</v>
      </c>
      <c r="T41" s="40">
        <v>0</v>
      </c>
      <c r="U41" s="41">
        <f t="shared" si="10"/>
        <v>220818608.38</v>
      </c>
      <c r="V41" s="39">
        <f t="shared" si="11"/>
        <v>39523407.520053595</v>
      </c>
      <c r="W41" s="39">
        <f t="shared" si="12"/>
        <v>39523407.520053595</v>
      </c>
      <c r="X41" s="39"/>
      <c r="Y41" s="41">
        <f t="shared" si="1"/>
        <v>39523407.520053595</v>
      </c>
      <c r="Z41" s="39"/>
      <c r="AA41" s="39">
        <v>39523407.520053595</v>
      </c>
      <c r="AB41" s="39"/>
      <c r="AC41" s="41">
        <f t="shared" si="13"/>
        <v>0</v>
      </c>
      <c r="AD41" s="39"/>
      <c r="AE41" s="39"/>
      <c r="AF41" s="39"/>
      <c r="AG41" s="39"/>
      <c r="AH41" s="39"/>
      <c r="AI41" s="39"/>
      <c r="AJ41" s="39"/>
      <c r="AK41" s="42">
        <f t="shared" si="2"/>
        <v>260342015.90000001</v>
      </c>
      <c r="AL41" s="43"/>
      <c r="AM41" s="43">
        <f t="shared" si="14"/>
        <v>-260342015.90000001</v>
      </c>
      <c r="AN41" s="31">
        <f t="shared" si="3"/>
        <v>220818608.38</v>
      </c>
      <c r="AO41" s="31">
        <f t="shared" si="4"/>
        <v>220818608.38</v>
      </c>
      <c r="AP41" s="32">
        <f t="shared" si="5"/>
        <v>0</v>
      </c>
    </row>
    <row r="42" spans="1:42" ht="36" customHeight="1" x14ac:dyDescent="0.35">
      <c r="A42" s="33">
        <v>33</v>
      </c>
      <c r="B42" s="34" t="s">
        <v>147</v>
      </c>
      <c r="C42" s="35" t="s">
        <v>148</v>
      </c>
      <c r="D42" s="36">
        <v>270037</v>
      </c>
      <c r="E42" s="38">
        <v>2201017</v>
      </c>
      <c r="F42" s="38"/>
      <c r="G42" s="39">
        <f t="shared" si="6"/>
        <v>166881080.52000001</v>
      </c>
      <c r="H42" s="39">
        <v>158934362.40000001</v>
      </c>
      <c r="I42" s="39">
        <f t="shared" si="15"/>
        <v>7946718.1200000001</v>
      </c>
      <c r="J42" s="39">
        <f t="shared" si="7"/>
        <v>107154396.80000001</v>
      </c>
      <c r="K42" s="39">
        <f t="shared" si="8"/>
        <v>82602614.400000006</v>
      </c>
      <c r="L42" s="39">
        <v>1112934.3999999999</v>
      </c>
      <c r="M42" s="39">
        <v>81489680</v>
      </c>
      <c r="N42" s="39">
        <v>0</v>
      </c>
      <c r="O42" s="39">
        <v>6449630</v>
      </c>
      <c r="P42" s="39">
        <f t="shared" si="9"/>
        <v>18102152.399999999</v>
      </c>
      <c r="Q42" s="39">
        <f>17192972+909180.4</f>
        <v>18102152.399999999</v>
      </c>
      <c r="R42" s="39">
        <v>0</v>
      </c>
      <c r="S42" s="39">
        <v>0</v>
      </c>
      <c r="T42" s="40">
        <v>0</v>
      </c>
      <c r="U42" s="41">
        <f t="shared" si="10"/>
        <v>274035477.32000005</v>
      </c>
      <c r="V42" s="39">
        <f t="shared" si="11"/>
        <v>19787461.847999997</v>
      </c>
      <c r="W42" s="39">
        <f t="shared" si="12"/>
        <v>19787461.847999997</v>
      </c>
      <c r="X42" s="39"/>
      <c r="Y42" s="41">
        <f t="shared" si="1"/>
        <v>19787461.847999997</v>
      </c>
      <c r="Z42" s="39"/>
      <c r="AA42" s="39">
        <v>19787461.847999997</v>
      </c>
      <c r="AB42" s="39"/>
      <c r="AC42" s="41">
        <f t="shared" si="13"/>
        <v>0</v>
      </c>
      <c r="AD42" s="39"/>
      <c r="AE42" s="39"/>
      <c r="AF42" s="39"/>
      <c r="AG42" s="39"/>
      <c r="AH42" s="39"/>
      <c r="AI42" s="39"/>
      <c r="AJ42" s="39"/>
      <c r="AK42" s="42">
        <f t="shared" si="2"/>
        <v>293822939.17000002</v>
      </c>
      <c r="AL42" s="43"/>
      <c r="AM42" s="43">
        <f t="shared" si="14"/>
        <v>-293822939.17000002</v>
      </c>
      <c r="AN42" s="31">
        <f t="shared" si="3"/>
        <v>274035477.32000005</v>
      </c>
      <c r="AO42" s="31">
        <f t="shared" si="4"/>
        <v>274035477.32000005</v>
      </c>
      <c r="AP42" s="32">
        <f t="shared" si="5"/>
        <v>0</v>
      </c>
    </row>
    <row r="43" spans="1:42" ht="39.75" customHeight="1" x14ac:dyDescent="0.35">
      <c r="A43" s="33">
        <v>34</v>
      </c>
      <c r="B43" s="34" t="s">
        <v>149</v>
      </c>
      <c r="C43" s="35" t="s">
        <v>150</v>
      </c>
      <c r="D43" s="36">
        <v>270039</v>
      </c>
      <c r="E43" s="38">
        <v>2207022</v>
      </c>
      <c r="F43" s="38"/>
      <c r="G43" s="39">
        <f t="shared" si="6"/>
        <v>0</v>
      </c>
      <c r="H43" s="39"/>
      <c r="I43" s="39">
        <f t="shared" si="15"/>
        <v>0</v>
      </c>
      <c r="J43" s="39">
        <f t="shared" si="7"/>
        <v>98006400</v>
      </c>
      <c r="K43" s="39">
        <f t="shared" si="8"/>
        <v>0</v>
      </c>
      <c r="L43" s="39">
        <v>0</v>
      </c>
      <c r="M43" s="39">
        <v>0</v>
      </c>
      <c r="N43" s="39">
        <v>0</v>
      </c>
      <c r="O43" s="39">
        <v>0</v>
      </c>
      <c r="P43" s="39">
        <f t="shared" si="9"/>
        <v>98006400</v>
      </c>
      <c r="Q43" s="39">
        <v>98006400</v>
      </c>
      <c r="R43" s="39">
        <v>0</v>
      </c>
      <c r="S43" s="39">
        <v>0</v>
      </c>
      <c r="T43" s="40">
        <v>0</v>
      </c>
      <c r="U43" s="41">
        <f t="shared" si="10"/>
        <v>98006400</v>
      </c>
      <c r="V43" s="39">
        <f t="shared" si="11"/>
        <v>0</v>
      </c>
      <c r="W43" s="39">
        <f t="shared" si="12"/>
        <v>0</v>
      </c>
      <c r="X43" s="39"/>
      <c r="Y43" s="41">
        <f t="shared" si="1"/>
        <v>0</v>
      </c>
      <c r="Z43" s="39"/>
      <c r="AA43" s="39"/>
      <c r="AB43" s="39"/>
      <c r="AC43" s="41">
        <f t="shared" si="13"/>
        <v>0</v>
      </c>
      <c r="AD43" s="39"/>
      <c r="AE43" s="39"/>
      <c r="AF43" s="39"/>
      <c r="AG43" s="39"/>
      <c r="AH43" s="39"/>
      <c r="AI43" s="39"/>
      <c r="AJ43" s="39"/>
      <c r="AK43" s="42">
        <f t="shared" si="2"/>
        <v>98006400</v>
      </c>
      <c r="AL43" s="43"/>
      <c r="AM43" s="43">
        <f t="shared" si="14"/>
        <v>-98006400</v>
      </c>
      <c r="AN43" s="31">
        <f t="shared" si="3"/>
        <v>98006400</v>
      </c>
      <c r="AO43" s="31">
        <f t="shared" si="4"/>
        <v>98006400</v>
      </c>
      <c r="AP43" s="32">
        <f t="shared" si="5"/>
        <v>0</v>
      </c>
    </row>
    <row r="44" spans="1:42" ht="36" customHeight="1" x14ac:dyDescent="0.35">
      <c r="A44" s="33">
        <v>35</v>
      </c>
      <c r="B44" s="34" t="s">
        <v>151</v>
      </c>
      <c r="C44" s="35" t="s">
        <v>152</v>
      </c>
      <c r="D44" s="36">
        <v>270038</v>
      </c>
      <c r="E44" s="38">
        <v>2201024</v>
      </c>
      <c r="F44" s="38"/>
      <c r="G44" s="39">
        <f t="shared" si="6"/>
        <v>127902791.52000001</v>
      </c>
      <c r="H44" s="39">
        <v>121812182.40000001</v>
      </c>
      <c r="I44" s="39">
        <f t="shared" si="15"/>
        <v>6090609.1200000001</v>
      </c>
      <c r="J44" s="39">
        <f t="shared" si="7"/>
        <v>69162353.200000003</v>
      </c>
      <c r="K44" s="39">
        <f t="shared" si="8"/>
        <v>67719766</v>
      </c>
      <c r="L44" s="39">
        <v>826005.99999999988</v>
      </c>
      <c r="M44" s="39">
        <v>66893760</v>
      </c>
      <c r="N44" s="39">
        <v>0</v>
      </c>
      <c r="O44" s="39">
        <v>747685</v>
      </c>
      <c r="P44" s="39">
        <f t="shared" si="9"/>
        <v>694902.2</v>
      </c>
      <c r="Q44" s="39">
        <v>694902.2</v>
      </c>
      <c r="R44" s="39">
        <v>0</v>
      </c>
      <c r="S44" s="39">
        <v>0</v>
      </c>
      <c r="T44" s="40">
        <v>0</v>
      </c>
      <c r="U44" s="41">
        <f t="shared" si="10"/>
        <v>197065144.72000003</v>
      </c>
      <c r="V44" s="39">
        <f t="shared" si="11"/>
        <v>16159349.329199998</v>
      </c>
      <c r="W44" s="39">
        <f t="shared" si="12"/>
        <v>16159349.329199998</v>
      </c>
      <c r="X44" s="39"/>
      <c r="Y44" s="41">
        <f t="shared" si="1"/>
        <v>16159349.329199998</v>
      </c>
      <c r="Z44" s="39"/>
      <c r="AA44" s="39">
        <v>16159349.329199998</v>
      </c>
      <c r="AB44" s="39"/>
      <c r="AC44" s="41">
        <f t="shared" si="13"/>
        <v>0</v>
      </c>
      <c r="AD44" s="39"/>
      <c r="AE44" s="39"/>
      <c r="AF44" s="39"/>
      <c r="AG44" s="39"/>
      <c r="AH44" s="39"/>
      <c r="AI44" s="39"/>
      <c r="AJ44" s="39"/>
      <c r="AK44" s="42">
        <f t="shared" si="2"/>
        <v>213224494.05000001</v>
      </c>
      <c r="AL44" s="43"/>
      <c r="AM44" s="43">
        <f t="shared" si="14"/>
        <v>-213224494.05000001</v>
      </c>
      <c r="AN44" s="31">
        <f t="shared" si="3"/>
        <v>197065144.72000003</v>
      </c>
      <c r="AO44" s="31">
        <f t="shared" si="4"/>
        <v>197065144.72000003</v>
      </c>
      <c r="AP44" s="32">
        <f t="shared" si="5"/>
        <v>0</v>
      </c>
    </row>
    <row r="45" spans="1:42" ht="36" customHeight="1" x14ac:dyDescent="0.35">
      <c r="A45" s="33">
        <v>36</v>
      </c>
      <c r="B45" s="34" t="s">
        <v>153</v>
      </c>
      <c r="C45" s="35" t="s">
        <v>154</v>
      </c>
      <c r="D45" s="36">
        <v>270042</v>
      </c>
      <c r="E45" s="38">
        <v>4346001</v>
      </c>
      <c r="F45" s="38"/>
      <c r="G45" s="39">
        <f t="shared" si="6"/>
        <v>92570436</v>
      </c>
      <c r="H45" s="39">
        <v>88162320</v>
      </c>
      <c r="I45" s="39">
        <f t="shared" si="15"/>
        <v>4408116</v>
      </c>
      <c r="J45" s="39">
        <f t="shared" si="7"/>
        <v>236205893.86344457</v>
      </c>
      <c r="K45" s="39">
        <f t="shared" si="8"/>
        <v>137663955.5</v>
      </c>
      <c r="L45" s="39">
        <v>105395294.5</v>
      </c>
      <c r="M45" s="39">
        <v>26398800</v>
      </c>
      <c r="N45" s="39">
        <v>5869861</v>
      </c>
      <c r="O45" s="39">
        <f>7109364.46344454+2051429.6</f>
        <v>9160794.0634445399</v>
      </c>
      <c r="P45" s="39">
        <f t="shared" si="9"/>
        <v>89381144.299999997</v>
      </c>
      <c r="Q45" s="39">
        <f>16593487+1469850+5204757.4+2912557.2</f>
        <v>26180651.599999998</v>
      </c>
      <c r="R45" s="39">
        <f>4131000+594864</f>
        <v>4725864</v>
      </c>
      <c r="S45" s="39">
        <f>27271743.6+31202885.1</f>
        <v>58474628.700000003</v>
      </c>
      <c r="T45" s="40">
        <v>0</v>
      </c>
      <c r="U45" s="41">
        <f t="shared" si="10"/>
        <v>328776329.86344457</v>
      </c>
      <c r="V45" s="39">
        <f t="shared" si="11"/>
        <v>491810055.08308327</v>
      </c>
      <c r="W45" s="39">
        <f t="shared" si="12"/>
        <v>417613363.85748327</v>
      </c>
      <c r="X45" s="39">
        <v>346879421.40932441</v>
      </c>
      <c r="Y45" s="41">
        <f t="shared" si="1"/>
        <v>70733942.44815889</v>
      </c>
      <c r="Z45" s="39">
        <v>26724152.855030403</v>
      </c>
      <c r="AA45" s="39">
        <v>44009789.59312848</v>
      </c>
      <c r="AB45" s="39">
        <v>74196691.225600004</v>
      </c>
      <c r="AC45" s="41">
        <f t="shared" si="13"/>
        <v>421076112.63492441</v>
      </c>
      <c r="AD45" s="39"/>
      <c r="AE45" s="39"/>
      <c r="AF45" s="39"/>
      <c r="AG45" s="39"/>
      <c r="AH45" s="39"/>
      <c r="AI45" s="39"/>
      <c r="AJ45" s="39">
        <v>43370269</v>
      </c>
      <c r="AK45" s="42">
        <f t="shared" si="2"/>
        <v>863956653.95000005</v>
      </c>
      <c r="AL45" s="43">
        <v>563340614.90622139</v>
      </c>
      <c r="AM45" s="43">
        <f t="shared" si="14"/>
        <v>-300616039.04377866</v>
      </c>
      <c r="AN45" s="31">
        <f t="shared" si="3"/>
        <v>328776329.86344457</v>
      </c>
      <c r="AO45" s="31">
        <f t="shared" si="4"/>
        <v>328776329.86344457</v>
      </c>
      <c r="AP45" s="32">
        <f t="shared" si="5"/>
        <v>0</v>
      </c>
    </row>
    <row r="46" spans="1:42" ht="36" customHeight="1" x14ac:dyDescent="0.35">
      <c r="A46" s="33">
        <v>37</v>
      </c>
      <c r="B46" s="34" t="s">
        <v>155</v>
      </c>
      <c r="C46" s="35" t="s">
        <v>156</v>
      </c>
      <c r="D46" s="36">
        <v>270043</v>
      </c>
      <c r="E46" s="38">
        <v>6341001</v>
      </c>
      <c r="F46" s="38"/>
      <c r="G46" s="39">
        <f t="shared" si="6"/>
        <v>8980675.1999999993</v>
      </c>
      <c r="H46" s="39">
        <v>8553024</v>
      </c>
      <c r="I46" s="39">
        <f t="shared" si="15"/>
        <v>427651.2</v>
      </c>
      <c r="J46" s="39">
        <f t="shared" si="7"/>
        <v>12886749.52</v>
      </c>
      <c r="K46" s="39">
        <f t="shared" si="8"/>
        <v>6749424.4199999999</v>
      </c>
      <c r="L46" s="39">
        <v>5932473.4199999999</v>
      </c>
      <c r="M46" s="39">
        <v>540000</v>
      </c>
      <c r="N46" s="39">
        <v>276951</v>
      </c>
      <c r="O46" s="39">
        <v>754425</v>
      </c>
      <c r="P46" s="39">
        <f t="shared" si="9"/>
        <v>5382900.0999999996</v>
      </c>
      <c r="Q46" s="39">
        <f>1828656+302392.6</f>
        <v>2131048.6</v>
      </c>
      <c r="R46" s="39">
        <v>0</v>
      </c>
      <c r="S46" s="39">
        <v>3251851.5</v>
      </c>
      <c r="T46" s="40">
        <v>0</v>
      </c>
      <c r="U46" s="41">
        <f t="shared" si="10"/>
        <v>21867424.719999999</v>
      </c>
      <c r="V46" s="39">
        <f t="shared" si="11"/>
        <v>6219187.9595999988</v>
      </c>
      <c r="W46" s="39">
        <f t="shared" si="12"/>
        <v>6219187.9595999988</v>
      </c>
      <c r="X46" s="39"/>
      <c r="Y46" s="41">
        <f t="shared" si="1"/>
        <v>6219187.9595999988</v>
      </c>
      <c r="Z46" s="39"/>
      <c r="AA46" s="39">
        <v>6219187.9595999988</v>
      </c>
      <c r="AB46" s="39"/>
      <c r="AC46" s="41">
        <f t="shared" si="13"/>
        <v>0</v>
      </c>
      <c r="AD46" s="39"/>
      <c r="AE46" s="39"/>
      <c r="AF46" s="39"/>
      <c r="AG46" s="39"/>
      <c r="AH46" s="39"/>
      <c r="AI46" s="39"/>
      <c r="AJ46" s="39"/>
      <c r="AK46" s="42">
        <f t="shared" ref="AK46:AK86" si="16">ROUND(U46+V46+AD46+AJ46,2)</f>
        <v>28086612.68</v>
      </c>
      <c r="AL46" s="43"/>
      <c r="AM46" s="43">
        <f t="shared" si="14"/>
        <v>-28086612.68</v>
      </c>
      <c r="AN46" s="31">
        <f t="shared" si="3"/>
        <v>21867424.719999999</v>
      </c>
      <c r="AO46" s="31">
        <f t="shared" si="4"/>
        <v>21867424.719999999</v>
      </c>
      <c r="AP46" s="32">
        <f t="shared" si="5"/>
        <v>0</v>
      </c>
    </row>
    <row r="47" spans="1:42" ht="54" customHeight="1" x14ac:dyDescent="0.35">
      <c r="A47" s="33">
        <v>38</v>
      </c>
      <c r="B47" s="34" t="s">
        <v>157</v>
      </c>
      <c r="C47" s="35" t="s">
        <v>158</v>
      </c>
      <c r="D47" s="36">
        <v>270111</v>
      </c>
      <c r="E47" s="38">
        <v>2310001</v>
      </c>
      <c r="F47" s="38"/>
      <c r="G47" s="39">
        <f t="shared" si="6"/>
        <v>0</v>
      </c>
      <c r="H47" s="39"/>
      <c r="I47" s="39">
        <f t="shared" si="15"/>
        <v>0</v>
      </c>
      <c r="J47" s="39">
        <f t="shared" si="7"/>
        <v>0</v>
      </c>
      <c r="K47" s="39">
        <f t="shared" si="8"/>
        <v>0</v>
      </c>
      <c r="L47" s="39"/>
      <c r="M47" s="39"/>
      <c r="N47" s="39"/>
      <c r="O47" s="39"/>
      <c r="P47" s="39">
        <f t="shared" si="9"/>
        <v>0</v>
      </c>
      <c r="Q47" s="39"/>
      <c r="R47" s="39"/>
      <c r="S47" s="39"/>
      <c r="T47" s="40"/>
      <c r="U47" s="41">
        <f t="shared" si="10"/>
        <v>0</v>
      </c>
      <c r="V47" s="39">
        <f t="shared" si="11"/>
        <v>0</v>
      </c>
      <c r="W47" s="39">
        <f t="shared" si="12"/>
        <v>0</v>
      </c>
      <c r="X47" s="39"/>
      <c r="Y47" s="41">
        <f t="shared" si="1"/>
        <v>0</v>
      </c>
      <c r="Z47" s="39"/>
      <c r="AA47" s="39"/>
      <c r="AB47" s="39"/>
      <c r="AC47" s="41">
        <f t="shared" si="13"/>
        <v>0</v>
      </c>
      <c r="AD47" s="39">
        <v>1098047857.5</v>
      </c>
      <c r="AE47" s="39"/>
      <c r="AF47" s="39"/>
      <c r="AG47" s="39"/>
      <c r="AH47" s="39"/>
      <c r="AI47" s="39"/>
      <c r="AJ47" s="39"/>
      <c r="AK47" s="42">
        <f t="shared" si="16"/>
        <v>1098047857.5</v>
      </c>
      <c r="AL47" s="43"/>
      <c r="AM47" s="43">
        <f t="shared" si="14"/>
        <v>-1098047857.5</v>
      </c>
      <c r="AN47" s="31">
        <f t="shared" si="3"/>
        <v>0</v>
      </c>
      <c r="AO47" s="31">
        <f t="shared" si="4"/>
        <v>0</v>
      </c>
      <c r="AP47" s="32">
        <f t="shared" si="5"/>
        <v>0</v>
      </c>
    </row>
    <row r="48" spans="1:42" ht="18" customHeight="1" x14ac:dyDescent="0.35">
      <c r="A48" s="33">
        <v>39</v>
      </c>
      <c r="B48" s="34" t="s">
        <v>159</v>
      </c>
      <c r="C48" s="35" t="s">
        <v>160</v>
      </c>
      <c r="D48" s="36">
        <v>270204</v>
      </c>
      <c r="E48" s="38">
        <v>2138204</v>
      </c>
      <c r="F48" s="38"/>
      <c r="G48" s="39">
        <f t="shared" si="6"/>
        <v>0</v>
      </c>
      <c r="H48" s="39"/>
      <c r="I48" s="39">
        <f t="shared" si="15"/>
        <v>0</v>
      </c>
      <c r="J48" s="39">
        <f t="shared" si="7"/>
        <v>0</v>
      </c>
      <c r="K48" s="39">
        <f t="shared" si="8"/>
        <v>0</v>
      </c>
      <c r="L48" s="39"/>
      <c r="M48" s="39"/>
      <c r="N48" s="39"/>
      <c r="O48" s="39"/>
      <c r="P48" s="39">
        <f t="shared" si="9"/>
        <v>0</v>
      </c>
      <c r="Q48" s="39"/>
      <c r="R48" s="39"/>
      <c r="S48" s="39"/>
      <c r="T48" s="40"/>
      <c r="U48" s="41">
        <f t="shared" si="10"/>
        <v>0</v>
      </c>
      <c r="V48" s="39">
        <f>W48+AB48</f>
        <v>313097.12280000001</v>
      </c>
      <c r="W48" s="39">
        <f>X48+Y48</f>
        <v>313097.12280000001</v>
      </c>
      <c r="X48" s="39"/>
      <c r="Y48" s="41">
        <f>Z48+AA48</f>
        <v>313097.12280000001</v>
      </c>
      <c r="Z48" s="39"/>
      <c r="AA48" s="39">
        <v>313097.12280000001</v>
      </c>
      <c r="AB48" s="39"/>
      <c r="AC48" s="41">
        <f>X48+AB48</f>
        <v>0</v>
      </c>
      <c r="AD48" s="39"/>
      <c r="AE48" s="39"/>
      <c r="AF48" s="39"/>
      <c r="AG48" s="39"/>
      <c r="AH48" s="39"/>
      <c r="AI48" s="39"/>
      <c r="AJ48" s="39"/>
      <c r="AK48" s="42">
        <f t="shared" si="16"/>
        <v>313097.12</v>
      </c>
      <c r="AL48" s="43"/>
      <c r="AM48" s="43">
        <f t="shared" si="14"/>
        <v>-313097.12</v>
      </c>
      <c r="AN48" s="31">
        <f t="shared" si="3"/>
        <v>0</v>
      </c>
      <c r="AO48" s="31">
        <f t="shared" si="4"/>
        <v>0</v>
      </c>
      <c r="AP48" s="32">
        <f t="shared" si="5"/>
        <v>0</v>
      </c>
    </row>
    <row r="49" spans="1:42" ht="18" customHeight="1" x14ac:dyDescent="0.35">
      <c r="A49" s="33">
        <v>40</v>
      </c>
      <c r="B49" s="34" t="s">
        <v>161</v>
      </c>
      <c r="C49" s="35" t="s">
        <v>162</v>
      </c>
      <c r="D49" s="36">
        <v>270157</v>
      </c>
      <c r="E49" s="38">
        <v>2138157</v>
      </c>
      <c r="F49" s="38"/>
      <c r="G49" s="39">
        <f t="shared" si="6"/>
        <v>0</v>
      </c>
      <c r="H49" s="39"/>
      <c r="I49" s="39">
        <f t="shared" si="15"/>
        <v>0</v>
      </c>
      <c r="J49" s="39">
        <f t="shared" si="7"/>
        <v>2353400</v>
      </c>
      <c r="K49" s="39">
        <f t="shared" si="8"/>
        <v>0</v>
      </c>
      <c r="L49" s="39">
        <v>0</v>
      </c>
      <c r="M49" s="39">
        <v>0</v>
      </c>
      <c r="N49" s="39">
        <v>0</v>
      </c>
      <c r="O49" s="39">
        <v>2353400</v>
      </c>
      <c r="P49" s="39">
        <f t="shared" si="9"/>
        <v>0</v>
      </c>
      <c r="Q49" s="39">
        <v>0</v>
      </c>
      <c r="R49" s="39">
        <v>0</v>
      </c>
      <c r="S49" s="39">
        <v>0</v>
      </c>
      <c r="T49" s="40">
        <v>0</v>
      </c>
      <c r="U49" s="41">
        <f t="shared" si="10"/>
        <v>2353400</v>
      </c>
      <c r="V49" s="39">
        <f t="shared" si="11"/>
        <v>0</v>
      </c>
      <c r="W49" s="39">
        <f t="shared" si="12"/>
        <v>0</v>
      </c>
      <c r="X49" s="39"/>
      <c r="Y49" s="41">
        <f t="shared" si="1"/>
        <v>0</v>
      </c>
      <c r="Z49" s="39"/>
      <c r="AA49" s="39"/>
      <c r="AB49" s="39"/>
      <c r="AC49" s="41">
        <f t="shared" si="13"/>
        <v>0</v>
      </c>
      <c r="AD49" s="39"/>
      <c r="AE49" s="39"/>
      <c r="AF49" s="39"/>
      <c r="AG49" s="39"/>
      <c r="AH49" s="39"/>
      <c r="AI49" s="39"/>
      <c r="AJ49" s="39"/>
      <c r="AK49" s="42">
        <f t="shared" si="16"/>
        <v>2353400</v>
      </c>
      <c r="AL49" s="43"/>
      <c r="AM49" s="43">
        <f t="shared" si="14"/>
        <v>-2353400</v>
      </c>
      <c r="AN49" s="31">
        <f t="shared" si="3"/>
        <v>2353400</v>
      </c>
      <c r="AO49" s="31">
        <f t="shared" si="4"/>
        <v>2353400</v>
      </c>
      <c r="AP49" s="32">
        <f t="shared" si="5"/>
        <v>0</v>
      </c>
    </row>
    <row r="50" spans="1:42" ht="18" customHeight="1" x14ac:dyDescent="0.35">
      <c r="A50" s="33">
        <v>41</v>
      </c>
      <c r="B50" s="34" t="s">
        <v>163</v>
      </c>
      <c r="C50" s="35" t="s">
        <v>164</v>
      </c>
      <c r="D50" s="36">
        <v>270145</v>
      </c>
      <c r="E50" s="38">
        <v>2304005</v>
      </c>
      <c r="F50" s="38"/>
      <c r="G50" s="39">
        <f t="shared" si="6"/>
        <v>0</v>
      </c>
      <c r="H50" s="39"/>
      <c r="I50" s="39">
        <f t="shared" si="15"/>
        <v>0</v>
      </c>
      <c r="J50" s="39">
        <f t="shared" si="7"/>
        <v>6885846</v>
      </c>
      <c r="K50" s="39">
        <f t="shared" si="8"/>
        <v>0</v>
      </c>
      <c r="L50" s="39">
        <v>0</v>
      </c>
      <c r="M50" s="39">
        <v>0</v>
      </c>
      <c r="N50" s="39">
        <v>0</v>
      </c>
      <c r="O50" s="39">
        <v>0</v>
      </c>
      <c r="P50" s="39">
        <f t="shared" si="9"/>
        <v>6885846</v>
      </c>
      <c r="Q50" s="39">
        <v>6885846</v>
      </c>
      <c r="R50" s="39">
        <v>0</v>
      </c>
      <c r="S50" s="39">
        <v>0</v>
      </c>
      <c r="T50" s="40">
        <v>0</v>
      </c>
      <c r="U50" s="41">
        <f t="shared" si="10"/>
        <v>6885846</v>
      </c>
      <c r="V50" s="39">
        <f t="shared" si="11"/>
        <v>0</v>
      </c>
      <c r="W50" s="39">
        <f t="shared" si="12"/>
        <v>0</v>
      </c>
      <c r="X50" s="39"/>
      <c r="Y50" s="41">
        <f t="shared" si="1"/>
        <v>0</v>
      </c>
      <c r="Z50" s="39"/>
      <c r="AA50" s="39"/>
      <c r="AB50" s="39"/>
      <c r="AC50" s="41">
        <f t="shared" si="13"/>
        <v>0</v>
      </c>
      <c r="AD50" s="39"/>
      <c r="AE50" s="39"/>
      <c r="AF50" s="39"/>
      <c r="AG50" s="39"/>
      <c r="AH50" s="39"/>
      <c r="AI50" s="39"/>
      <c r="AJ50" s="39"/>
      <c r="AK50" s="42">
        <f t="shared" si="16"/>
        <v>6885846</v>
      </c>
      <c r="AL50" s="43"/>
      <c r="AM50" s="43">
        <f t="shared" si="14"/>
        <v>-6885846</v>
      </c>
      <c r="AN50" s="31">
        <f t="shared" si="3"/>
        <v>6885846</v>
      </c>
      <c r="AO50" s="31">
        <f t="shared" si="4"/>
        <v>6885846</v>
      </c>
      <c r="AP50" s="32">
        <f t="shared" si="5"/>
        <v>0</v>
      </c>
    </row>
    <row r="51" spans="1:42" ht="36" customHeight="1" x14ac:dyDescent="0.35">
      <c r="A51" s="33">
        <v>42</v>
      </c>
      <c r="B51" s="34" t="s">
        <v>165</v>
      </c>
      <c r="C51" s="35" t="s">
        <v>166</v>
      </c>
      <c r="D51" s="36">
        <v>270108</v>
      </c>
      <c r="E51" s="38">
        <v>2107803</v>
      </c>
      <c r="F51" s="38"/>
      <c r="G51" s="39">
        <f t="shared" si="6"/>
        <v>14386264.199999999</v>
      </c>
      <c r="H51" s="39">
        <v>13701204</v>
      </c>
      <c r="I51" s="39">
        <f t="shared" si="15"/>
        <v>685060.2</v>
      </c>
      <c r="J51" s="39">
        <f t="shared" si="7"/>
        <v>57002038</v>
      </c>
      <c r="K51" s="39">
        <f t="shared" si="8"/>
        <v>19826092.100000001</v>
      </c>
      <c r="L51" s="39">
        <v>17435300.100000001</v>
      </c>
      <c r="M51" s="39">
        <v>1800000</v>
      </c>
      <c r="N51" s="39">
        <v>590792</v>
      </c>
      <c r="O51" s="39">
        <v>267549</v>
      </c>
      <c r="P51" s="39">
        <f t="shared" si="9"/>
        <v>36908396.899999999</v>
      </c>
      <c r="Q51" s="39">
        <f>29060700+670871</f>
        <v>29731571</v>
      </c>
      <c r="R51" s="39">
        <v>0</v>
      </c>
      <c r="S51" s="39">
        <v>7176825.9000000004</v>
      </c>
      <c r="T51" s="40">
        <v>0</v>
      </c>
      <c r="U51" s="41">
        <f t="shared" si="10"/>
        <v>71388302.200000003</v>
      </c>
      <c r="V51" s="39">
        <f t="shared" si="11"/>
        <v>4625552.9627999999</v>
      </c>
      <c r="W51" s="39">
        <f t="shared" si="12"/>
        <v>4625552.9627999999</v>
      </c>
      <c r="X51" s="39"/>
      <c r="Y51" s="41">
        <f t="shared" si="1"/>
        <v>4625552.9627999999</v>
      </c>
      <c r="Z51" s="39"/>
      <c r="AA51" s="39">
        <v>4625552.9627999999</v>
      </c>
      <c r="AB51" s="39"/>
      <c r="AC51" s="41">
        <f t="shared" si="13"/>
        <v>0</v>
      </c>
      <c r="AD51" s="39"/>
      <c r="AE51" s="39"/>
      <c r="AF51" s="39"/>
      <c r="AG51" s="39"/>
      <c r="AH51" s="39"/>
      <c r="AI51" s="39"/>
      <c r="AJ51" s="39"/>
      <c r="AK51" s="42">
        <f t="shared" si="16"/>
        <v>76013855.159999996</v>
      </c>
      <c r="AL51" s="43"/>
      <c r="AM51" s="43">
        <f t="shared" si="14"/>
        <v>-76013855.159999996</v>
      </c>
      <c r="AN51" s="31">
        <f t="shared" si="3"/>
        <v>71388302.200000003</v>
      </c>
      <c r="AO51" s="31">
        <f t="shared" si="4"/>
        <v>71388302.200000003</v>
      </c>
      <c r="AP51" s="32">
        <f t="shared" si="5"/>
        <v>0</v>
      </c>
    </row>
    <row r="52" spans="1:42" ht="54" customHeight="1" x14ac:dyDescent="0.35">
      <c r="A52" s="33">
        <v>43</v>
      </c>
      <c r="B52" s="34" t="s">
        <v>167</v>
      </c>
      <c r="C52" s="35" t="s">
        <v>168</v>
      </c>
      <c r="D52" s="36">
        <v>270116</v>
      </c>
      <c r="E52" s="38">
        <v>2223001</v>
      </c>
      <c r="F52" s="38"/>
      <c r="G52" s="39">
        <f t="shared" si="6"/>
        <v>0</v>
      </c>
      <c r="H52" s="39"/>
      <c r="I52" s="39">
        <f t="shared" si="15"/>
        <v>0</v>
      </c>
      <c r="J52" s="39">
        <f t="shared" si="7"/>
        <v>13281172.5</v>
      </c>
      <c r="K52" s="39">
        <f t="shared" si="8"/>
        <v>0</v>
      </c>
      <c r="L52" s="39">
        <v>0</v>
      </c>
      <c r="M52" s="39">
        <v>0</v>
      </c>
      <c r="N52" s="39">
        <v>0</v>
      </c>
      <c r="O52" s="39">
        <v>0</v>
      </c>
      <c r="P52" s="39">
        <f t="shared" si="9"/>
        <v>13281172.5</v>
      </c>
      <c r="Q52" s="39">
        <v>13281172.5</v>
      </c>
      <c r="R52" s="39">
        <v>0</v>
      </c>
      <c r="S52" s="39">
        <v>0</v>
      </c>
      <c r="T52" s="40">
        <v>0</v>
      </c>
      <c r="U52" s="41">
        <f t="shared" si="10"/>
        <v>13281172.5</v>
      </c>
      <c r="V52" s="39">
        <f t="shared" si="11"/>
        <v>201225620.97161996</v>
      </c>
      <c r="W52" s="39">
        <f t="shared" si="12"/>
        <v>201225620.97161996</v>
      </c>
      <c r="X52" s="39">
        <v>161531537.31161997</v>
      </c>
      <c r="Y52" s="41">
        <f t="shared" si="1"/>
        <v>39694083.659999996</v>
      </c>
      <c r="Z52" s="39">
        <v>39694083.659999996</v>
      </c>
      <c r="AA52" s="39"/>
      <c r="AB52" s="39"/>
      <c r="AC52" s="41">
        <f t="shared" si="13"/>
        <v>161531537.31161997</v>
      </c>
      <c r="AD52" s="39"/>
      <c r="AE52" s="39"/>
      <c r="AF52" s="39"/>
      <c r="AG52" s="39"/>
      <c r="AH52" s="39"/>
      <c r="AI52" s="39"/>
      <c r="AJ52" s="39"/>
      <c r="AK52" s="42">
        <f t="shared" si="16"/>
        <v>214506793.47</v>
      </c>
      <c r="AL52" s="43"/>
      <c r="AM52" s="43">
        <f t="shared" si="14"/>
        <v>-214506793.47</v>
      </c>
      <c r="AN52" s="31">
        <f t="shared" si="3"/>
        <v>13281172.5</v>
      </c>
      <c r="AO52" s="31">
        <f t="shared" si="4"/>
        <v>13281172.5</v>
      </c>
      <c r="AP52" s="32">
        <f t="shared" si="5"/>
        <v>0</v>
      </c>
    </row>
    <row r="53" spans="1:42" ht="23.85" customHeight="1" x14ac:dyDescent="0.35">
      <c r="A53" s="33">
        <v>44</v>
      </c>
      <c r="B53" s="34" t="s">
        <v>169</v>
      </c>
      <c r="C53" s="35" t="s">
        <v>170</v>
      </c>
      <c r="D53" s="36">
        <v>270162</v>
      </c>
      <c r="E53" s="38">
        <v>2138162</v>
      </c>
      <c r="F53" s="38"/>
      <c r="G53" s="39">
        <f t="shared" si="6"/>
        <v>0</v>
      </c>
      <c r="H53" s="39"/>
      <c r="I53" s="39">
        <f t="shared" si="15"/>
        <v>0</v>
      </c>
      <c r="J53" s="39">
        <f t="shared" si="7"/>
        <v>148060306</v>
      </c>
      <c r="K53" s="39">
        <f t="shared" si="8"/>
        <v>0</v>
      </c>
      <c r="L53" s="39">
        <v>0</v>
      </c>
      <c r="M53" s="39">
        <v>0</v>
      </c>
      <c r="N53" s="39">
        <v>0</v>
      </c>
      <c r="O53" s="39">
        <v>148060306</v>
      </c>
      <c r="P53" s="39">
        <f t="shared" si="9"/>
        <v>0</v>
      </c>
      <c r="Q53" s="39">
        <v>0</v>
      </c>
      <c r="R53" s="39">
        <v>0</v>
      </c>
      <c r="S53" s="39">
        <v>0</v>
      </c>
      <c r="T53" s="40">
        <v>0</v>
      </c>
      <c r="U53" s="41">
        <f t="shared" si="10"/>
        <v>148060306</v>
      </c>
      <c r="V53" s="39">
        <f t="shared" si="11"/>
        <v>0</v>
      </c>
      <c r="W53" s="39">
        <f t="shared" si="12"/>
        <v>0</v>
      </c>
      <c r="X53" s="39"/>
      <c r="Y53" s="41">
        <f t="shared" si="1"/>
        <v>0</v>
      </c>
      <c r="Z53" s="39"/>
      <c r="AA53" s="39"/>
      <c r="AB53" s="39"/>
      <c r="AC53" s="41">
        <f t="shared" si="13"/>
        <v>0</v>
      </c>
      <c r="AD53" s="39"/>
      <c r="AE53" s="39"/>
      <c r="AF53" s="39"/>
      <c r="AG53" s="39"/>
      <c r="AH53" s="39"/>
      <c r="AI53" s="39"/>
      <c r="AJ53" s="39"/>
      <c r="AK53" s="42">
        <f t="shared" si="16"/>
        <v>148060306</v>
      </c>
      <c r="AL53" s="43"/>
      <c r="AM53" s="43">
        <f t="shared" si="14"/>
        <v>-148060306</v>
      </c>
      <c r="AN53" s="31">
        <f t="shared" si="3"/>
        <v>148060306</v>
      </c>
      <c r="AO53" s="31">
        <f t="shared" si="4"/>
        <v>148060306</v>
      </c>
      <c r="AP53" s="32">
        <f t="shared" si="5"/>
        <v>0</v>
      </c>
    </row>
    <row r="54" spans="1:42" ht="36" customHeight="1" x14ac:dyDescent="0.35">
      <c r="A54" s="33">
        <v>45</v>
      </c>
      <c r="B54" s="34" t="s">
        <v>171</v>
      </c>
      <c r="C54" s="35" t="s">
        <v>172</v>
      </c>
      <c r="D54" s="36">
        <v>270172</v>
      </c>
      <c r="E54" s="38">
        <v>2306172</v>
      </c>
      <c r="F54" s="38"/>
      <c r="G54" s="39">
        <f t="shared" si="6"/>
        <v>0</v>
      </c>
      <c r="H54" s="39"/>
      <c r="I54" s="39">
        <f t="shared" si="15"/>
        <v>0</v>
      </c>
      <c r="J54" s="39">
        <f t="shared" si="7"/>
        <v>2168682.5</v>
      </c>
      <c r="K54" s="39">
        <f t="shared" si="8"/>
        <v>0</v>
      </c>
      <c r="L54" s="39">
        <v>0</v>
      </c>
      <c r="M54" s="39">
        <v>0</v>
      </c>
      <c r="N54" s="39">
        <v>0</v>
      </c>
      <c r="O54" s="39">
        <v>2168682.5</v>
      </c>
      <c r="P54" s="39">
        <f t="shared" si="9"/>
        <v>0</v>
      </c>
      <c r="Q54" s="39">
        <v>0</v>
      </c>
      <c r="R54" s="39">
        <v>0</v>
      </c>
      <c r="S54" s="39">
        <v>0</v>
      </c>
      <c r="T54" s="40">
        <v>0</v>
      </c>
      <c r="U54" s="41">
        <f t="shared" si="10"/>
        <v>2168682.5</v>
      </c>
      <c r="V54" s="39">
        <f t="shared" si="11"/>
        <v>0</v>
      </c>
      <c r="W54" s="39">
        <f t="shared" si="12"/>
        <v>0</v>
      </c>
      <c r="X54" s="39"/>
      <c r="Y54" s="41">
        <f t="shared" si="1"/>
        <v>0</v>
      </c>
      <c r="Z54" s="39"/>
      <c r="AA54" s="39"/>
      <c r="AB54" s="39"/>
      <c r="AC54" s="41">
        <f t="shared" si="13"/>
        <v>0</v>
      </c>
      <c r="AD54" s="39"/>
      <c r="AE54" s="39"/>
      <c r="AF54" s="39"/>
      <c r="AG54" s="39"/>
      <c r="AH54" s="39"/>
      <c r="AI54" s="39"/>
      <c r="AJ54" s="39"/>
      <c r="AK54" s="42">
        <f t="shared" si="16"/>
        <v>2168682.5</v>
      </c>
      <c r="AL54" s="43"/>
      <c r="AM54" s="43">
        <f t="shared" si="14"/>
        <v>-2168682.5</v>
      </c>
      <c r="AN54" s="31">
        <f t="shared" si="3"/>
        <v>2168682.5</v>
      </c>
      <c r="AO54" s="31">
        <f t="shared" si="4"/>
        <v>2168682.5</v>
      </c>
      <c r="AP54" s="32">
        <f t="shared" si="5"/>
        <v>0</v>
      </c>
    </row>
    <row r="55" spans="1:42" ht="36" customHeight="1" x14ac:dyDescent="0.35">
      <c r="A55" s="33">
        <v>46</v>
      </c>
      <c r="B55" s="34" t="s">
        <v>173</v>
      </c>
      <c r="C55" s="35" t="s">
        <v>174</v>
      </c>
      <c r="D55" s="36">
        <v>270176</v>
      </c>
      <c r="E55" s="38">
        <v>2107176</v>
      </c>
      <c r="F55" s="38"/>
      <c r="G55" s="39">
        <f t="shared" si="6"/>
        <v>0</v>
      </c>
      <c r="H55" s="39"/>
      <c r="I55" s="39">
        <f t="shared" si="15"/>
        <v>0</v>
      </c>
      <c r="J55" s="39">
        <f t="shared" si="7"/>
        <v>3017880</v>
      </c>
      <c r="K55" s="39">
        <f t="shared" si="8"/>
        <v>0</v>
      </c>
      <c r="L55" s="39">
        <v>0</v>
      </c>
      <c r="M55" s="39">
        <v>0</v>
      </c>
      <c r="N55" s="39">
        <v>0</v>
      </c>
      <c r="O55" s="39">
        <v>0</v>
      </c>
      <c r="P55" s="39">
        <f t="shared" si="9"/>
        <v>3017880</v>
      </c>
      <c r="Q55" s="39">
        <v>3017880</v>
      </c>
      <c r="R55" s="39">
        <v>0</v>
      </c>
      <c r="S55" s="39">
        <v>0</v>
      </c>
      <c r="T55" s="40">
        <v>0</v>
      </c>
      <c r="U55" s="41">
        <f t="shared" si="10"/>
        <v>3017880</v>
      </c>
      <c r="V55" s="39">
        <f t="shared" si="11"/>
        <v>0</v>
      </c>
      <c r="W55" s="39">
        <f t="shared" si="12"/>
        <v>0</v>
      </c>
      <c r="X55" s="39"/>
      <c r="Y55" s="41">
        <f t="shared" si="1"/>
        <v>0</v>
      </c>
      <c r="Z55" s="39"/>
      <c r="AA55" s="39"/>
      <c r="AB55" s="39"/>
      <c r="AC55" s="41">
        <f t="shared" si="13"/>
        <v>0</v>
      </c>
      <c r="AD55" s="39"/>
      <c r="AE55" s="39"/>
      <c r="AF55" s="39"/>
      <c r="AG55" s="39"/>
      <c r="AH55" s="39"/>
      <c r="AI55" s="39"/>
      <c r="AJ55" s="39"/>
      <c r="AK55" s="42">
        <f t="shared" si="16"/>
        <v>3017880</v>
      </c>
      <c r="AL55" s="43"/>
      <c r="AM55" s="43">
        <f t="shared" si="14"/>
        <v>-3017880</v>
      </c>
      <c r="AN55" s="31">
        <f t="shared" si="3"/>
        <v>3017880</v>
      </c>
      <c r="AO55" s="31">
        <f t="shared" si="4"/>
        <v>3017880</v>
      </c>
      <c r="AP55" s="32">
        <f t="shared" si="5"/>
        <v>0</v>
      </c>
    </row>
    <row r="56" spans="1:42" ht="18" customHeight="1" x14ac:dyDescent="0.35">
      <c r="A56" s="33">
        <v>47</v>
      </c>
      <c r="B56" s="34" t="s">
        <v>175</v>
      </c>
      <c r="C56" s="35" t="s">
        <v>176</v>
      </c>
      <c r="D56" s="36">
        <v>270185</v>
      </c>
      <c r="E56" s="38">
        <v>2106185</v>
      </c>
      <c r="F56" s="38"/>
      <c r="G56" s="39">
        <f t="shared" si="6"/>
        <v>0</v>
      </c>
      <c r="H56" s="39"/>
      <c r="I56" s="39">
        <f t="shared" si="15"/>
        <v>0</v>
      </c>
      <c r="J56" s="39">
        <f t="shared" si="7"/>
        <v>3646720.4930013367</v>
      </c>
      <c r="K56" s="39">
        <f t="shared" si="8"/>
        <v>0</v>
      </c>
      <c r="L56" s="39">
        <v>0</v>
      </c>
      <c r="M56" s="39">
        <v>0</v>
      </c>
      <c r="N56" s="39">
        <v>0</v>
      </c>
      <c r="O56" s="39">
        <v>3646720.4930013367</v>
      </c>
      <c r="P56" s="39">
        <f t="shared" si="9"/>
        <v>0</v>
      </c>
      <c r="Q56" s="39">
        <v>0</v>
      </c>
      <c r="R56" s="39">
        <v>0</v>
      </c>
      <c r="S56" s="39">
        <v>0</v>
      </c>
      <c r="T56" s="40">
        <v>0</v>
      </c>
      <c r="U56" s="41">
        <f t="shared" si="10"/>
        <v>3646720.4930013367</v>
      </c>
      <c r="V56" s="39">
        <f t="shared" si="11"/>
        <v>0</v>
      </c>
      <c r="W56" s="39">
        <f t="shared" si="12"/>
        <v>0</v>
      </c>
      <c r="X56" s="39"/>
      <c r="Y56" s="41">
        <f t="shared" si="1"/>
        <v>0</v>
      </c>
      <c r="Z56" s="39"/>
      <c r="AA56" s="39"/>
      <c r="AB56" s="39"/>
      <c r="AC56" s="41">
        <f t="shared" si="13"/>
        <v>0</v>
      </c>
      <c r="AD56" s="39"/>
      <c r="AE56" s="39"/>
      <c r="AF56" s="39"/>
      <c r="AG56" s="39"/>
      <c r="AH56" s="39"/>
      <c r="AI56" s="39"/>
      <c r="AJ56" s="39"/>
      <c r="AK56" s="42">
        <f t="shared" si="16"/>
        <v>3646720.49</v>
      </c>
      <c r="AL56" s="43"/>
      <c r="AM56" s="43">
        <f t="shared" si="14"/>
        <v>-3646720.49</v>
      </c>
      <c r="AN56" s="31">
        <f t="shared" si="3"/>
        <v>3646720.4930013367</v>
      </c>
      <c r="AO56" s="31">
        <f t="shared" si="4"/>
        <v>3646720.4930013367</v>
      </c>
      <c r="AP56" s="32">
        <f t="shared" si="5"/>
        <v>0</v>
      </c>
    </row>
    <row r="57" spans="1:42" ht="18" customHeight="1" x14ac:dyDescent="0.35">
      <c r="A57" s="33">
        <v>48</v>
      </c>
      <c r="B57" s="34" t="s">
        <v>177</v>
      </c>
      <c r="C57" s="35" t="s">
        <v>178</v>
      </c>
      <c r="D57" s="36">
        <v>270211</v>
      </c>
      <c r="E57" s="38">
        <v>2238211</v>
      </c>
      <c r="F57" s="38"/>
      <c r="G57" s="39">
        <f t="shared" si="6"/>
        <v>0</v>
      </c>
      <c r="H57" s="39"/>
      <c r="I57" s="39">
        <f t="shared" si="15"/>
        <v>0</v>
      </c>
      <c r="J57" s="39">
        <f t="shared" si="7"/>
        <v>38587688.600000001</v>
      </c>
      <c r="K57" s="39">
        <f t="shared" si="8"/>
        <v>0</v>
      </c>
      <c r="L57" s="39">
        <v>0</v>
      </c>
      <c r="M57" s="39">
        <v>0</v>
      </c>
      <c r="N57" s="39">
        <v>0</v>
      </c>
      <c r="O57" s="39">
        <v>5928208</v>
      </c>
      <c r="P57" s="39">
        <f t="shared" si="9"/>
        <v>32659480.600000001</v>
      </c>
      <c r="Q57" s="39">
        <v>32659480.600000001</v>
      </c>
      <c r="R57" s="39">
        <v>0</v>
      </c>
      <c r="S57" s="39">
        <v>0</v>
      </c>
      <c r="T57" s="40">
        <v>0</v>
      </c>
      <c r="U57" s="41">
        <f t="shared" si="10"/>
        <v>38587688.600000001</v>
      </c>
      <c r="V57" s="39">
        <f t="shared" si="11"/>
        <v>0</v>
      </c>
      <c r="W57" s="39">
        <f t="shared" si="12"/>
        <v>0</v>
      </c>
      <c r="X57" s="39"/>
      <c r="Y57" s="41">
        <f t="shared" si="1"/>
        <v>0</v>
      </c>
      <c r="Z57" s="39"/>
      <c r="AA57" s="39"/>
      <c r="AB57" s="39"/>
      <c r="AC57" s="41">
        <f t="shared" si="13"/>
        <v>0</v>
      </c>
      <c r="AD57" s="39"/>
      <c r="AE57" s="39"/>
      <c r="AF57" s="39"/>
      <c r="AG57" s="39"/>
      <c r="AH57" s="39"/>
      <c r="AI57" s="39"/>
      <c r="AJ57" s="39"/>
      <c r="AK57" s="42">
        <f t="shared" si="16"/>
        <v>38587688.600000001</v>
      </c>
      <c r="AL57" s="43"/>
      <c r="AM57" s="43">
        <f t="shared" si="14"/>
        <v>-38587688.600000001</v>
      </c>
      <c r="AN57" s="31">
        <f t="shared" si="3"/>
        <v>38587688.600000001</v>
      </c>
      <c r="AO57" s="31">
        <f t="shared" si="4"/>
        <v>38587688.600000001</v>
      </c>
      <c r="AP57" s="32">
        <f t="shared" si="5"/>
        <v>0</v>
      </c>
    </row>
    <row r="58" spans="1:42" ht="36" customHeight="1" x14ac:dyDescent="0.35">
      <c r="A58" s="33">
        <v>49</v>
      </c>
      <c r="B58" s="34" t="s">
        <v>179</v>
      </c>
      <c r="C58" s="35" t="s">
        <v>180</v>
      </c>
      <c r="D58" s="36">
        <v>270237</v>
      </c>
      <c r="E58" s="38">
        <v>2138237</v>
      </c>
      <c r="F58" s="38"/>
      <c r="G58" s="39">
        <f t="shared" si="6"/>
        <v>0</v>
      </c>
      <c r="H58" s="39"/>
      <c r="I58" s="39">
        <f t="shared" si="15"/>
        <v>0</v>
      </c>
      <c r="J58" s="39">
        <f t="shared" si="7"/>
        <v>2728295</v>
      </c>
      <c r="K58" s="39">
        <f t="shared" si="8"/>
        <v>0</v>
      </c>
      <c r="L58" s="39">
        <v>0</v>
      </c>
      <c r="M58" s="39">
        <v>0</v>
      </c>
      <c r="N58" s="39">
        <v>0</v>
      </c>
      <c r="O58" s="39">
        <v>2728295</v>
      </c>
      <c r="P58" s="39">
        <f t="shared" si="9"/>
        <v>0</v>
      </c>
      <c r="Q58" s="39">
        <v>0</v>
      </c>
      <c r="R58" s="39">
        <v>0</v>
      </c>
      <c r="S58" s="39">
        <v>0</v>
      </c>
      <c r="T58" s="40">
        <v>0</v>
      </c>
      <c r="U58" s="41">
        <f t="shared" si="10"/>
        <v>2728295</v>
      </c>
      <c r="V58" s="39">
        <f t="shared" si="11"/>
        <v>53061446.870784007</v>
      </c>
      <c r="W58" s="39">
        <f t="shared" si="12"/>
        <v>53061446.870784007</v>
      </c>
      <c r="X58" s="39"/>
      <c r="Y58" s="41">
        <f t="shared" si="1"/>
        <v>53061446.870784007</v>
      </c>
      <c r="Z58" s="39"/>
      <c r="AA58" s="39">
        <v>53061446.870784007</v>
      </c>
      <c r="AB58" s="39"/>
      <c r="AC58" s="41">
        <f t="shared" si="13"/>
        <v>0</v>
      </c>
      <c r="AD58" s="39"/>
      <c r="AE58" s="39"/>
      <c r="AF58" s="39"/>
      <c r="AG58" s="39"/>
      <c r="AH58" s="39"/>
      <c r="AI58" s="39"/>
      <c r="AJ58" s="39"/>
      <c r="AK58" s="42">
        <f t="shared" si="16"/>
        <v>55789741.869999997</v>
      </c>
      <c r="AL58" s="43"/>
      <c r="AM58" s="43">
        <f t="shared" si="14"/>
        <v>-55789741.869999997</v>
      </c>
      <c r="AN58" s="31">
        <f t="shared" si="3"/>
        <v>2728295</v>
      </c>
      <c r="AO58" s="31">
        <f t="shared" si="4"/>
        <v>2728295</v>
      </c>
      <c r="AP58" s="32">
        <f t="shared" si="5"/>
        <v>0</v>
      </c>
    </row>
    <row r="59" spans="1:42" ht="18" customHeight="1" x14ac:dyDescent="0.35">
      <c r="A59" s="33">
        <v>50</v>
      </c>
      <c r="B59" s="34" t="s">
        <v>181</v>
      </c>
      <c r="C59" s="35" t="s">
        <v>182</v>
      </c>
      <c r="D59" s="36">
        <v>270217</v>
      </c>
      <c r="E59" s="38">
        <v>2338217</v>
      </c>
      <c r="F59" s="38"/>
      <c r="G59" s="39">
        <f t="shared" si="6"/>
        <v>0</v>
      </c>
      <c r="H59" s="39"/>
      <c r="I59" s="39">
        <f t="shared" si="15"/>
        <v>0</v>
      </c>
      <c r="J59" s="39">
        <f t="shared" si="7"/>
        <v>702180</v>
      </c>
      <c r="K59" s="39">
        <f t="shared" si="8"/>
        <v>0</v>
      </c>
      <c r="L59" s="39">
        <v>0</v>
      </c>
      <c r="M59" s="39">
        <v>0</v>
      </c>
      <c r="N59" s="39">
        <v>0</v>
      </c>
      <c r="O59" s="39">
        <v>0</v>
      </c>
      <c r="P59" s="39">
        <f t="shared" si="9"/>
        <v>702180</v>
      </c>
      <c r="Q59" s="39">
        <v>702180</v>
      </c>
      <c r="R59" s="39">
        <v>0</v>
      </c>
      <c r="S59" s="39">
        <v>0</v>
      </c>
      <c r="T59" s="40">
        <v>0</v>
      </c>
      <c r="U59" s="41">
        <f t="shared" si="10"/>
        <v>702180</v>
      </c>
      <c r="V59" s="39">
        <f t="shared" si="11"/>
        <v>0</v>
      </c>
      <c r="W59" s="39">
        <f t="shared" si="12"/>
        <v>0</v>
      </c>
      <c r="X59" s="39"/>
      <c r="Y59" s="41">
        <f t="shared" si="1"/>
        <v>0</v>
      </c>
      <c r="Z59" s="39"/>
      <c r="AA59" s="39">
        <v>0</v>
      </c>
      <c r="AB59" s="39"/>
      <c r="AC59" s="41">
        <f t="shared" si="13"/>
        <v>0</v>
      </c>
      <c r="AD59" s="39"/>
      <c r="AE59" s="39"/>
      <c r="AF59" s="39"/>
      <c r="AG59" s="39"/>
      <c r="AH59" s="39"/>
      <c r="AI59" s="39"/>
      <c r="AJ59" s="39"/>
      <c r="AK59" s="42">
        <f t="shared" si="16"/>
        <v>702180</v>
      </c>
      <c r="AL59" s="43"/>
      <c r="AM59" s="43">
        <f t="shared" si="14"/>
        <v>-702180</v>
      </c>
      <c r="AN59" s="31">
        <f t="shared" si="3"/>
        <v>702180</v>
      </c>
      <c r="AO59" s="31">
        <f t="shared" si="4"/>
        <v>702180</v>
      </c>
      <c r="AP59" s="32">
        <f t="shared" si="5"/>
        <v>0</v>
      </c>
    </row>
    <row r="60" spans="1:42" ht="18" customHeight="1" x14ac:dyDescent="0.35">
      <c r="A60" s="33">
        <v>51</v>
      </c>
      <c r="B60" s="34" t="s">
        <v>183</v>
      </c>
      <c r="C60" s="35" t="s">
        <v>184</v>
      </c>
      <c r="D60" s="47">
        <v>270194</v>
      </c>
      <c r="E60" s="48">
        <v>2301194</v>
      </c>
      <c r="F60" s="38"/>
      <c r="G60" s="39">
        <f t="shared" si="6"/>
        <v>0</v>
      </c>
      <c r="H60" s="39"/>
      <c r="I60" s="39">
        <f t="shared" si="15"/>
        <v>0</v>
      </c>
      <c r="J60" s="39">
        <f t="shared" si="7"/>
        <v>15906040</v>
      </c>
      <c r="K60" s="39">
        <f t="shared" si="8"/>
        <v>0</v>
      </c>
      <c r="L60" s="39">
        <v>0</v>
      </c>
      <c r="M60" s="39">
        <v>0</v>
      </c>
      <c r="N60" s="39">
        <v>0</v>
      </c>
      <c r="O60" s="39">
        <v>3506910</v>
      </c>
      <c r="P60" s="39">
        <f t="shared" si="9"/>
        <v>12399130</v>
      </c>
      <c r="Q60" s="39">
        <v>12399130</v>
      </c>
      <c r="R60" s="39">
        <v>0</v>
      </c>
      <c r="S60" s="39">
        <v>0</v>
      </c>
      <c r="T60" s="40">
        <v>0</v>
      </c>
      <c r="U60" s="41">
        <f t="shared" si="10"/>
        <v>15906040</v>
      </c>
      <c r="V60" s="39">
        <f t="shared" si="11"/>
        <v>2417738.4</v>
      </c>
      <c r="W60" s="39">
        <f t="shared" si="12"/>
        <v>2417738.4</v>
      </c>
      <c r="X60" s="39"/>
      <c r="Y60" s="41">
        <f t="shared" si="1"/>
        <v>2417738.4</v>
      </c>
      <c r="Z60" s="39"/>
      <c r="AA60" s="39">
        <v>2417738.4</v>
      </c>
      <c r="AB60" s="39"/>
      <c r="AC60" s="41">
        <f t="shared" si="13"/>
        <v>0</v>
      </c>
      <c r="AD60" s="39"/>
      <c r="AE60" s="39"/>
      <c r="AF60" s="39"/>
      <c r="AG60" s="39"/>
      <c r="AH60" s="39"/>
      <c r="AI60" s="39"/>
      <c r="AJ60" s="39"/>
      <c r="AK60" s="42">
        <f t="shared" si="16"/>
        <v>18323778.399999999</v>
      </c>
      <c r="AL60" s="43">
        <v>16394344.779999999</v>
      </c>
      <c r="AM60" s="43">
        <f t="shared" si="14"/>
        <v>-1929433.6199999992</v>
      </c>
      <c r="AN60" s="31">
        <f t="shared" si="3"/>
        <v>15906040</v>
      </c>
      <c r="AO60" s="31">
        <f t="shared" si="4"/>
        <v>15906040</v>
      </c>
      <c r="AP60" s="32">
        <f t="shared" si="5"/>
        <v>0</v>
      </c>
    </row>
    <row r="61" spans="1:42" ht="18" customHeight="1" x14ac:dyDescent="0.35">
      <c r="A61" s="33">
        <v>52</v>
      </c>
      <c r="B61" s="34" t="s">
        <v>185</v>
      </c>
      <c r="C61" s="35" t="s">
        <v>186</v>
      </c>
      <c r="D61" s="47">
        <v>270235</v>
      </c>
      <c r="E61" s="48">
        <v>2138235</v>
      </c>
      <c r="F61" s="38"/>
      <c r="G61" s="39">
        <f t="shared" si="6"/>
        <v>0</v>
      </c>
      <c r="H61" s="39"/>
      <c r="I61" s="39">
        <f t="shared" si="15"/>
        <v>0</v>
      </c>
      <c r="J61" s="39">
        <f t="shared" si="7"/>
        <v>1053428.8</v>
      </c>
      <c r="K61" s="39">
        <f t="shared" si="8"/>
        <v>0</v>
      </c>
      <c r="L61" s="39">
        <v>0</v>
      </c>
      <c r="M61" s="39">
        <v>0</v>
      </c>
      <c r="N61" s="39">
        <v>0</v>
      </c>
      <c r="O61" s="39">
        <v>276548.80000000005</v>
      </c>
      <c r="P61" s="39">
        <f t="shared" si="9"/>
        <v>776880</v>
      </c>
      <c r="Q61" s="39">
        <v>776880</v>
      </c>
      <c r="R61" s="39">
        <v>0</v>
      </c>
      <c r="S61" s="39">
        <v>0</v>
      </c>
      <c r="T61" s="40">
        <v>0</v>
      </c>
      <c r="U61" s="41">
        <f t="shared" si="10"/>
        <v>1053428.8</v>
      </c>
      <c r="V61" s="39">
        <f t="shared" si="11"/>
        <v>0</v>
      </c>
      <c r="W61" s="39">
        <f t="shared" si="12"/>
        <v>0</v>
      </c>
      <c r="X61" s="39"/>
      <c r="Y61" s="41">
        <f t="shared" si="1"/>
        <v>0</v>
      </c>
      <c r="Z61" s="39"/>
      <c r="AA61" s="39"/>
      <c r="AB61" s="39"/>
      <c r="AC61" s="41">
        <f t="shared" si="13"/>
        <v>0</v>
      </c>
      <c r="AD61" s="39"/>
      <c r="AE61" s="39"/>
      <c r="AF61" s="39"/>
      <c r="AG61" s="39"/>
      <c r="AH61" s="39"/>
      <c r="AI61" s="39"/>
      <c r="AJ61" s="39"/>
      <c r="AK61" s="42">
        <f t="shared" si="16"/>
        <v>1053428.8</v>
      </c>
      <c r="AL61" s="43"/>
      <c r="AM61" s="43">
        <f t="shared" si="14"/>
        <v>-1053428.8</v>
      </c>
      <c r="AN61" s="31">
        <f t="shared" si="3"/>
        <v>1053428.8</v>
      </c>
      <c r="AO61" s="31">
        <f t="shared" si="4"/>
        <v>1053428.8</v>
      </c>
      <c r="AP61" s="32">
        <f t="shared" si="5"/>
        <v>0</v>
      </c>
    </row>
    <row r="62" spans="1:42" ht="18" customHeight="1" x14ac:dyDescent="0.35">
      <c r="A62" s="33">
        <v>53</v>
      </c>
      <c r="B62" s="34" t="s">
        <v>187</v>
      </c>
      <c r="C62" s="35" t="s">
        <v>188</v>
      </c>
      <c r="D62" s="47">
        <v>270231</v>
      </c>
      <c r="E62" s="48">
        <v>2138231</v>
      </c>
      <c r="F62" s="38"/>
      <c r="G62" s="39">
        <f t="shared" si="6"/>
        <v>0</v>
      </c>
      <c r="H62" s="39"/>
      <c r="I62" s="39">
        <f t="shared" si="15"/>
        <v>0</v>
      </c>
      <c r="J62" s="39">
        <f t="shared" si="7"/>
        <v>0</v>
      </c>
      <c r="K62" s="39">
        <f t="shared" si="8"/>
        <v>0</v>
      </c>
      <c r="L62" s="39">
        <v>0</v>
      </c>
      <c r="M62" s="39">
        <v>0</v>
      </c>
      <c r="N62" s="39">
        <v>0</v>
      </c>
      <c r="O62" s="39">
        <v>0</v>
      </c>
      <c r="P62" s="39">
        <f t="shared" si="9"/>
        <v>0</v>
      </c>
      <c r="Q62" s="39">
        <v>0</v>
      </c>
      <c r="R62" s="39">
        <v>0</v>
      </c>
      <c r="S62" s="39">
        <v>0</v>
      </c>
      <c r="T62" s="40">
        <v>0</v>
      </c>
      <c r="U62" s="41">
        <f t="shared" si="10"/>
        <v>0</v>
      </c>
      <c r="V62" s="39">
        <f t="shared" si="11"/>
        <v>0</v>
      </c>
      <c r="W62" s="39">
        <f t="shared" si="12"/>
        <v>0</v>
      </c>
      <c r="X62" s="39"/>
      <c r="Y62" s="41">
        <f t="shared" si="1"/>
        <v>0</v>
      </c>
      <c r="Z62" s="39"/>
      <c r="AA62" s="39"/>
      <c r="AB62" s="39"/>
      <c r="AC62" s="41">
        <f t="shared" si="13"/>
        <v>0</v>
      </c>
      <c r="AD62" s="39"/>
      <c r="AE62" s="39"/>
      <c r="AF62" s="39"/>
      <c r="AG62" s="39"/>
      <c r="AH62" s="39"/>
      <c r="AI62" s="39"/>
      <c r="AJ62" s="39">
        <v>61690082.590000004</v>
      </c>
      <c r="AK62" s="42">
        <f t="shared" si="16"/>
        <v>61690082.590000004</v>
      </c>
      <c r="AL62" s="43"/>
      <c r="AM62" s="43">
        <f t="shared" si="14"/>
        <v>-61690082.590000004</v>
      </c>
      <c r="AN62" s="31">
        <f t="shared" si="3"/>
        <v>0</v>
      </c>
      <c r="AO62" s="31">
        <f t="shared" si="4"/>
        <v>0</v>
      </c>
      <c r="AP62" s="32">
        <f t="shared" si="5"/>
        <v>0</v>
      </c>
    </row>
    <row r="63" spans="1:42" ht="18" customHeight="1" x14ac:dyDescent="0.35">
      <c r="A63" s="33">
        <v>54</v>
      </c>
      <c r="B63" s="34" t="s">
        <v>189</v>
      </c>
      <c r="C63" s="35" t="s">
        <v>190</v>
      </c>
      <c r="D63" s="47">
        <v>270241</v>
      </c>
      <c r="E63" s="48">
        <v>2138243</v>
      </c>
      <c r="F63" s="38"/>
      <c r="G63" s="39">
        <f t="shared" si="6"/>
        <v>0</v>
      </c>
      <c r="H63" s="39"/>
      <c r="I63" s="39">
        <f t="shared" si="15"/>
        <v>0</v>
      </c>
      <c r="J63" s="39">
        <f t="shared" si="7"/>
        <v>0</v>
      </c>
      <c r="K63" s="39">
        <f t="shared" si="8"/>
        <v>0</v>
      </c>
      <c r="L63" s="39">
        <v>0</v>
      </c>
      <c r="M63" s="39">
        <v>0</v>
      </c>
      <c r="N63" s="39">
        <v>0</v>
      </c>
      <c r="O63" s="39">
        <v>0</v>
      </c>
      <c r="P63" s="39">
        <f t="shared" si="9"/>
        <v>0</v>
      </c>
      <c r="Q63" s="39">
        <v>0</v>
      </c>
      <c r="R63" s="39">
        <v>0</v>
      </c>
      <c r="S63" s="39">
        <v>0</v>
      </c>
      <c r="T63" s="40">
        <v>0</v>
      </c>
      <c r="U63" s="41">
        <f t="shared" si="10"/>
        <v>0</v>
      </c>
      <c r="V63" s="39">
        <f t="shared" si="11"/>
        <v>0</v>
      </c>
      <c r="W63" s="39">
        <f t="shared" si="12"/>
        <v>0</v>
      </c>
      <c r="X63" s="39"/>
      <c r="Y63" s="41">
        <f t="shared" si="1"/>
        <v>0</v>
      </c>
      <c r="Z63" s="39"/>
      <c r="AA63" s="39">
        <v>0</v>
      </c>
      <c r="AB63" s="39"/>
      <c r="AC63" s="41">
        <f t="shared" si="13"/>
        <v>0</v>
      </c>
      <c r="AD63" s="39"/>
      <c r="AE63" s="39"/>
      <c r="AF63" s="39"/>
      <c r="AG63" s="39"/>
      <c r="AH63" s="39"/>
      <c r="AI63" s="39"/>
      <c r="AJ63" s="39">
        <v>27790.76</v>
      </c>
      <c r="AK63" s="42">
        <f t="shared" si="16"/>
        <v>27790.76</v>
      </c>
      <c r="AL63" s="43"/>
      <c r="AM63" s="43">
        <f t="shared" si="14"/>
        <v>-27790.76</v>
      </c>
      <c r="AN63" s="31">
        <f t="shared" si="3"/>
        <v>0</v>
      </c>
      <c r="AO63" s="31">
        <f t="shared" si="4"/>
        <v>0</v>
      </c>
      <c r="AP63" s="32">
        <f t="shared" si="5"/>
        <v>0</v>
      </c>
    </row>
    <row r="64" spans="1:42" x14ac:dyDescent="0.35">
      <c r="A64" s="33">
        <v>55</v>
      </c>
      <c r="B64" s="34" t="s">
        <v>191</v>
      </c>
      <c r="C64" s="35" t="s">
        <v>192</v>
      </c>
      <c r="D64" s="48">
        <v>270246</v>
      </c>
      <c r="E64" s="48">
        <v>2138247</v>
      </c>
      <c r="F64" s="38"/>
      <c r="G64" s="39">
        <f t="shared" si="6"/>
        <v>0</v>
      </c>
      <c r="H64" s="39"/>
      <c r="I64" s="39">
        <f t="shared" si="15"/>
        <v>0</v>
      </c>
      <c r="J64" s="39">
        <f t="shared" si="7"/>
        <v>510582.8</v>
      </c>
      <c r="K64" s="39">
        <f t="shared" si="8"/>
        <v>0</v>
      </c>
      <c r="L64" s="39">
        <v>0</v>
      </c>
      <c r="M64" s="39">
        <v>0</v>
      </c>
      <c r="N64" s="39">
        <v>0</v>
      </c>
      <c r="O64" s="39">
        <v>510582.8</v>
      </c>
      <c r="P64" s="39">
        <f t="shared" si="9"/>
        <v>0</v>
      </c>
      <c r="Q64" s="39">
        <v>0</v>
      </c>
      <c r="R64" s="39">
        <v>0</v>
      </c>
      <c r="S64" s="39">
        <v>0</v>
      </c>
      <c r="T64" s="40">
        <v>0</v>
      </c>
      <c r="U64" s="41">
        <f t="shared" si="10"/>
        <v>510582.8</v>
      </c>
      <c r="V64" s="39">
        <f t="shared" si="11"/>
        <v>0</v>
      </c>
      <c r="W64" s="39">
        <f t="shared" si="12"/>
        <v>0</v>
      </c>
      <c r="X64" s="39"/>
      <c r="Y64" s="41">
        <f t="shared" si="1"/>
        <v>0</v>
      </c>
      <c r="Z64" s="39"/>
      <c r="AA64" s="39"/>
      <c r="AB64" s="39"/>
      <c r="AC64" s="41">
        <f t="shared" si="13"/>
        <v>0</v>
      </c>
      <c r="AD64" s="39"/>
      <c r="AE64" s="39"/>
      <c r="AF64" s="39"/>
      <c r="AG64" s="39"/>
      <c r="AH64" s="39"/>
      <c r="AI64" s="39"/>
      <c r="AJ64" s="39"/>
      <c r="AK64" s="42">
        <f t="shared" si="16"/>
        <v>510582.8</v>
      </c>
      <c r="AL64" s="43"/>
      <c r="AM64" s="43">
        <f t="shared" si="14"/>
        <v>-510582.8</v>
      </c>
      <c r="AN64" s="31">
        <f t="shared" si="3"/>
        <v>510582.8</v>
      </c>
      <c r="AO64" s="31">
        <f t="shared" si="4"/>
        <v>510582.8</v>
      </c>
      <c r="AP64" s="32">
        <f t="shared" si="5"/>
        <v>0</v>
      </c>
    </row>
    <row r="65" spans="1:42" ht="18" customHeight="1" x14ac:dyDescent="0.35">
      <c r="A65" s="33">
        <v>56</v>
      </c>
      <c r="B65" s="34" t="s">
        <v>193</v>
      </c>
      <c r="C65" s="35" t="s">
        <v>194</v>
      </c>
      <c r="D65" s="48">
        <v>270225</v>
      </c>
      <c r="E65" s="48">
        <v>2138225</v>
      </c>
      <c r="F65" s="38"/>
      <c r="G65" s="39">
        <f t="shared" si="6"/>
        <v>0</v>
      </c>
      <c r="H65" s="39"/>
      <c r="I65" s="39">
        <f t="shared" si="15"/>
        <v>0</v>
      </c>
      <c r="J65" s="39">
        <f t="shared" si="7"/>
        <v>0</v>
      </c>
      <c r="K65" s="39">
        <f t="shared" si="8"/>
        <v>0</v>
      </c>
      <c r="L65" s="39">
        <v>0</v>
      </c>
      <c r="M65" s="39">
        <v>0</v>
      </c>
      <c r="N65" s="39">
        <v>0</v>
      </c>
      <c r="O65" s="39">
        <v>0</v>
      </c>
      <c r="P65" s="39">
        <f t="shared" si="9"/>
        <v>0</v>
      </c>
      <c r="Q65" s="39">
        <v>0</v>
      </c>
      <c r="R65" s="39">
        <v>0</v>
      </c>
      <c r="S65" s="39">
        <v>0</v>
      </c>
      <c r="T65" s="40">
        <v>0</v>
      </c>
      <c r="U65" s="41">
        <f t="shared" si="10"/>
        <v>0</v>
      </c>
      <c r="V65" s="39">
        <f t="shared" si="11"/>
        <v>0</v>
      </c>
      <c r="W65" s="39">
        <f t="shared" si="12"/>
        <v>0</v>
      </c>
      <c r="X65" s="39"/>
      <c r="Y65" s="41">
        <f t="shared" si="1"/>
        <v>0</v>
      </c>
      <c r="Z65" s="39"/>
      <c r="AA65" s="39"/>
      <c r="AB65" s="39"/>
      <c r="AC65" s="41">
        <f t="shared" si="13"/>
        <v>0</v>
      </c>
      <c r="AD65" s="39"/>
      <c r="AE65" s="39"/>
      <c r="AF65" s="39"/>
      <c r="AG65" s="39"/>
      <c r="AH65" s="39"/>
      <c r="AI65" s="39"/>
      <c r="AJ65" s="39"/>
      <c r="AK65" s="42">
        <f t="shared" si="16"/>
        <v>0</v>
      </c>
      <c r="AL65" s="43"/>
      <c r="AM65" s="43">
        <f t="shared" si="14"/>
        <v>0</v>
      </c>
      <c r="AN65" s="31">
        <f t="shared" si="3"/>
        <v>0</v>
      </c>
      <c r="AO65" s="31">
        <f t="shared" si="4"/>
        <v>0</v>
      </c>
      <c r="AP65" s="32">
        <f t="shared" si="5"/>
        <v>0</v>
      </c>
    </row>
    <row r="66" spans="1:42" ht="18" customHeight="1" x14ac:dyDescent="0.35">
      <c r="A66" s="33">
        <v>57</v>
      </c>
      <c r="B66" s="34" t="s">
        <v>195</v>
      </c>
      <c r="C66" s="35" t="s">
        <v>196</v>
      </c>
      <c r="D66" s="48">
        <v>270104</v>
      </c>
      <c r="E66" s="48">
        <v>2138248</v>
      </c>
      <c r="F66" s="38"/>
      <c r="G66" s="39">
        <f t="shared" si="6"/>
        <v>0</v>
      </c>
      <c r="H66" s="39"/>
      <c r="I66" s="39">
        <f t="shared" si="15"/>
        <v>0</v>
      </c>
      <c r="J66" s="39">
        <f t="shared" si="7"/>
        <v>92735</v>
      </c>
      <c r="K66" s="39">
        <f t="shared" si="8"/>
        <v>0</v>
      </c>
      <c r="L66" s="39">
        <v>0</v>
      </c>
      <c r="M66" s="39">
        <v>0</v>
      </c>
      <c r="N66" s="39">
        <v>0</v>
      </c>
      <c r="O66" s="39">
        <v>0</v>
      </c>
      <c r="P66" s="39">
        <f t="shared" si="9"/>
        <v>92735</v>
      </c>
      <c r="Q66" s="39">
        <v>92735</v>
      </c>
      <c r="R66" s="39">
        <v>0</v>
      </c>
      <c r="S66" s="39">
        <v>0</v>
      </c>
      <c r="T66" s="40">
        <v>0</v>
      </c>
      <c r="U66" s="41">
        <f t="shared" si="10"/>
        <v>92735</v>
      </c>
      <c r="V66" s="39">
        <f t="shared" si="11"/>
        <v>19420853.759999998</v>
      </c>
      <c r="W66" s="39">
        <f t="shared" si="12"/>
        <v>19420853.759999998</v>
      </c>
      <c r="X66" s="39"/>
      <c r="Y66" s="41">
        <f t="shared" si="1"/>
        <v>19420853.759999998</v>
      </c>
      <c r="Z66" s="39"/>
      <c r="AA66" s="39">
        <v>19420853.759999998</v>
      </c>
      <c r="AB66" s="39"/>
      <c r="AC66" s="41">
        <f t="shared" si="13"/>
        <v>0</v>
      </c>
      <c r="AD66" s="39"/>
      <c r="AE66" s="39"/>
      <c r="AF66" s="39"/>
      <c r="AG66" s="39"/>
      <c r="AH66" s="39"/>
      <c r="AI66" s="39"/>
      <c r="AJ66" s="39"/>
      <c r="AK66" s="42">
        <f t="shared" si="16"/>
        <v>19513588.760000002</v>
      </c>
      <c r="AL66" s="43">
        <v>19133866.578000002</v>
      </c>
      <c r="AM66" s="43">
        <f t="shared" si="14"/>
        <v>-379722.18200000003</v>
      </c>
      <c r="AN66" s="31">
        <f t="shared" si="3"/>
        <v>92735</v>
      </c>
      <c r="AO66" s="31">
        <f t="shared" si="4"/>
        <v>92735</v>
      </c>
      <c r="AP66" s="32">
        <f t="shared" si="5"/>
        <v>0</v>
      </c>
    </row>
    <row r="67" spans="1:42" ht="18" customHeight="1" x14ac:dyDescent="0.35">
      <c r="A67" s="33">
        <v>58</v>
      </c>
      <c r="B67" s="34" t="s">
        <v>197</v>
      </c>
      <c r="C67" s="35" t="s">
        <v>198</v>
      </c>
      <c r="D67" s="48">
        <v>270238</v>
      </c>
      <c r="E67" s="48">
        <v>2138238</v>
      </c>
      <c r="F67" s="38"/>
      <c r="G67" s="39">
        <f t="shared" si="6"/>
        <v>0</v>
      </c>
      <c r="H67" s="39"/>
      <c r="I67" s="39">
        <f t="shared" si="15"/>
        <v>0</v>
      </c>
      <c r="J67" s="39">
        <f t="shared" si="7"/>
        <v>36010</v>
      </c>
      <c r="K67" s="39">
        <f t="shared" si="8"/>
        <v>0</v>
      </c>
      <c r="L67" s="39">
        <v>0</v>
      </c>
      <c r="M67" s="39">
        <v>0</v>
      </c>
      <c r="N67" s="39">
        <v>0</v>
      </c>
      <c r="O67" s="39">
        <v>36010</v>
      </c>
      <c r="P67" s="39">
        <f t="shared" si="9"/>
        <v>0</v>
      </c>
      <c r="Q67" s="39">
        <v>0</v>
      </c>
      <c r="R67" s="39">
        <v>0</v>
      </c>
      <c r="S67" s="39">
        <v>0</v>
      </c>
      <c r="T67" s="40">
        <v>0</v>
      </c>
      <c r="U67" s="41">
        <f t="shared" si="10"/>
        <v>36010</v>
      </c>
      <c r="V67" s="39">
        <f t="shared" si="11"/>
        <v>0</v>
      </c>
      <c r="W67" s="39">
        <f t="shared" si="12"/>
        <v>0</v>
      </c>
      <c r="X67" s="39"/>
      <c r="Y67" s="41">
        <f t="shared" si="1"/>
        <v>0</v>
      </c>
      <c r="Z67" s="39"/>
      <c r="AA67" s="39"/>
      <c r="AB67" s="39"/>
      <c r="AC67" s="41">
        <f t="shared" si="13"/>
        <v>0</v>
      </c>
      <c r="AD67" s="39"/>
      <c r="AE67" s="39"/>
      <c r="AF67" s="39"/>
      <c r="AG67" s="39"/>
      <c r="AH67" s="39"/>
      <c r="AI67" s="39"/>
      <c r="AJ67" s="39"/>
      <c r="AK67" s="42">
        <f t="shared" si="16"/>
        <v>36010</v>
      </c>
      <c r="AL67" s="43"/>
      <c r="AM67" s="43">
        <f t="shared" si="14"/>
        <v>-36010</v>
      </c>
      <c r="AN67" s="31">
        <f t="shared" si="3"/>
        <v>36010</v>
      </c>
      <c r="AO67" s="31">
        <f t="shared" si="4"/>
        <v>36010</v>
      </c>
      <c r="AP67" s="32">
        <f t="shared" si="5"/>
        <v>0</v>
      </c>
    </row>
    <row r="68" spans="1:42" ht="18" customHeight="1" x14ac:dyDescent="0.35">
      <c r="A68" s="33">
        <v>59</v>
      </c>
      <c r="B68" s="34" t="s">
        <v>199</v>
      </c>
      <c r="C68" s="35" t="s">
        <v>200</v>
      </c>
      <c r="D68" s="48">
        <v>270122</v>
      </c>
      <c r="E68" s="48">
        <v>2138251</v>
      </c>
      <c r="F68" s="38"/>
      <c r="G68" s="39">
        <f t="shared" si="6"/>
        <v>0</v>
      </c>
      <c r="H68" s="39"/>
      <c r="I68" s="39">
        <f t="shared" si="15"/>
        <v>0</v>
      </c>
      <c r="J68" s="39">
        <f t="shared" si="7"/>
        <v>328680</v>
      </c>
      <c r="K68" s="39">
        <f t="shared" si="8"/>
        <v>0</v>
      </c>
      <c r="L68" s="39">
        <v>0</v>
      </c>
      <c r="M68" s="39">
        <v>0</v>
      </c>
      <c r="N68" s="39">
        <v>0</v>
      </c>
      <c r="O68" s="39">
        <v>0</v>
      </c>
      <c r="P68" s="39">
        <f t="shared" si="9"/>
        <v>328680</v>
      </c>
      <c r="Q68" s="39">
        <v>328680</v>
      </c>
      <c r="R68" s="39">
        <v>0</v>
      </c>
      <c r="S68" s="39">
        <v>0</v>
      </c>
      <c r="T68" s="40">
        <v>0</v>
      </c>
      <c r="U68" s="41">
        <f t="shared" si="10"/>
        <v>328680</v>
      </c>
      <c r="V68" s="39">
        <f t="shared" si="11"/>
        <v>0</v>
      </c>
      <c r="W68" s="39">
        <f t="shared" si="12"/>
        <v>0</v>
      </c>
      <c r="X68" s="39"/>
      <c r="Y68" s="41">
        <f t="shared" si="1"/>
        <v>0</v>
      </c>
      <c r="Z68" s="39"/>
      <c r="AA68" s="39"/>
      <c r="AB68" s="39"/>
      <c r="AC68" s="41">
        <f t="shared" si="13"/>
        <v>0</v>
      </c>
      <c r="AD68" s="39"/>
      <c r="AE68" s="39"/>
      <c r="AF68" s="39"/>
      <c r="AG68" s="39"/>
      <c r="AH68" s="39"/>
      <c r="AI68" s="39"/>
      <c r="AJ68" s="39"/>
      <c r="AK68" s="42">
        <f t="shared" si="16"/>
        <v>328680</v>
      </c>
      <c r="AL68" s="43"/>
      <c r="AM68" s="43">
        <f t="shared" si="14"/>
        <v>-328680</v>
      </c>
      <c r="AN68" s="31">
        <f t="shared" si="3"/>
        <v>328680</v>
      </c>
      <c r="AO68" s="31">
        <f t="shared" si="4"/>
        <v>328680</v>
      </c>
      <c r="AP68" s="32">
        <f t="shared" si="5"/>
        <v>0</v>
      </c>
    </row>
    <row r="69" spans="1:42" ht="18" customHeight="1" x14ac:dyDescent="0.35">
      <c r="A69" s="33">
        <v>60</v>
      </c>
      <c r="B69" s="34" t="s">
        <v>201</v>
      </c>
      <c r="C69" s="35" t="s">
        <v>202</v>
      </c>
      <c r="D69" s="48">
        <v>270135</v>
      </c>
      <c r="E69" s="48">
        <v>2138253</v>
      </c>
      <c r="F69" s="38"/>
      <c r="G69" s="39">
        <f t="shared" si="6"/>
        <v>0</v>
      </c>
      <c r="H69" s="39"/>
      <c r="I69" s="39">
        <f t="shared" si="15"/>
        <v>0</v>
      </c>
      <c r="J69" s="39">
        <f t="shared" si="7"/>
        <v>0</v>
      </c>
      <c r="K69" s="39">
        <f t="shared" si="8"/>
        <v>0</v>
      </c>
      <c r="L69" s="39"/>
      <c r="M69" s="39"/>
      <c r="N69" s="39"/>
      <c r="O69" s="39"/>
      <c r="P69" s="39">
        <f t="shared" si="9"/>
        <v>0</v>
      </c>
      <c r="Q69" s="39"/>
      <c r="R69" s="39"/>
      <c r="S69" s="39"/>
      <c r="T69" s="40"/>
      <c r="U69" s="41">
        <f t="shared" si="10"/>
        <v>0</v>
      </c>
      <c r="V69" s="39">
        <f t="shared" si="11"/>
        <v>309356.28939600004</v>
      </c>
      <c r="W69" s="39">
        <f>X69+Y69</f>
        <v>309356.28939600004</v>
      </c>
      <c r="X69" s="39"/>
      <c r="Y69" s="41">
        <f t="shared" si="1"/>
        <v>309356.28939600004</v>
      </c>
      <c r="Z69" s="39"/>
      <c r="AA69" s="39">
        <v>309356.28939600004</v>
      </c>
      <c r="AB69" s="39"/>
      <c r="AC69" s="41">
        <f>X69+AB69</f>
        <v>0</v>
      </c>
      <c r="AD69" s="39"/>
      <c r="AE69" s="39"/>
      <c r="AF69" s="39"/>
      <c r="AG69" s="39"/>
      <c r="AH69" s="39"/>
      <c r="AI69" s="39"/>
      <c r="AJ69" s="39"/>
      <c r="AK69" s="42">
        <f t="shared" si="16"/>
        <v>309356.28999999998</v>
      </c>
      <c r="AL69" s="43">
        <v>914473.48520579992</v>
      </c>
      <c r="AM69" s="43">
        <f t="shared" si="14"/>
        <v>605117.1952058</v>
      </c>
      <c r="AN69" s="31">
        <f t="shared" si="3"/>
        <v>0</v>
      </c>
      <c r="AO69" s="31">
        <f t="shared" si="4"/>
        <v>0</v>
      </c>
      <c r="AP69" s="32">
        <f t="shared" si="5"/>
        <v>0</v>
      </c>
    </row>
    <row r="70" spans="1:42" ht="18" customHeight="1" x14ac:dyDescent="0.35">
      <c r="A70" s="33">
        <v>61</v>
      </c>
      <c r="B70" s="34" t="s">
        <v>203</v>
      </c>
      <c r="C70" s="35" t="s">
        <v>204</v>
      </c>
      <c r="D70" s="47">
        <v>270243</v>
      </c>
      <c r="E70" s="48">
        <v>2138244</v>
      </c>
      <c r="F70" s="38"/>
      <c r="G70" s="39">
        <f t="shared" si="6"/>
        <v>0</v>
      </c>
      <c r="H70" s="39"/>
      <c r="I70" s="39">
        <f t="shared" si="15"/>
        <v>0</v>
      </c>
      <c r="J70" s="39">
        <f t="shared" si="7"/>
        <v>0</v>
      </c>
      <c r="K70" s="39">
        <f t="shared" si="8"/>
        <v>0</v>
      </c>
      <c r="L70" s="39"/>
      <c r="M70" s="39"/>
      <c r="N70" s="39"/>
      <c r="O70" s="39"/>
      <c r="P70" s="39">
        <f t="shared" si="9"/>
        <v>0</v>
      </c>
      <c r="Q70" s="39"/>
      <c r="R70" s="39"/>
      <c r="S70" s="39"/>
      <c r="T70" s="40"/>
      <c r="U70" s="41">
        <f t="shared" si="10"/>
        <v>0</v>
      </c>
      <c r="V70" s="39">
        <f t="shared" si="11"/>
        <v>1603644.1165800001</v>
      </c>
      <c r="W70" s="39">
        <f>X70+Y70</f>
        <v>1603644.1165800001</v>
      </c>
      <c r="X70" s="39"/>
      <c r="Y70" s="41">
        <f t="shared" si="1"/>
        <v>1603644.1165800001</v>
      </c>
      <c r="Z70" s="39"/>
      <c r="AA70" s="39">
        <v>1603644.1165800001</v>
      </c>
      <c r="AB70" s="39"/>
      <c r="AC70" s="41">
        <f>X70+AB70</f>
        <v>0</v>
      </c>
      <c r="AD70" s="39"/>
      <c r="AE70" s="39"/>
      <c r="AF70" s="39"/>
      <c r="AG70" s="39"/>
      <c r="AH70" s="39"/>
      <c r="AI70" s="39"/>
      <c r="AJ70" s="39"/>
      <c r="AK70" s="42">
        <f t="shared" si="16"/>
        <v>1603644.12</v>
      </c>
      <c r="AL70" s="43">
        <v>6376984.6473447997</v>
      </c>
      <c r="AM70" s="43">
        <f t="shared" si="14"/>
        <v>4773340.5273447996</v>
      </c>
      <c r="AN70" s="31">
        <f t="shared" si="3"/>
        <v>0</v>
      </c>
      <c r="AO70" s="31">
        <f t="shared" si="4"/>
        <v>0</v>
      </c>
      <c r="AP70" s="32">
        <f t="shared" si="5"/>
        <v>0</v>
      </c>
    </row>
    <row r="71" spans="1:42" ht="18" customHeight="1" x14ac:dyDescent="0.35">
      <c r="A71" s="33">
        <v>62</v>
      </c>
      <c r="B71" s="34" t="s">
        <v>205</v>
      </c>
      <c r="C71" s="35" t="s">
        <v>206</v>
      </c>
      <c r="D71" s="47">
        <v>270163</v>
      </c>
      <c r="E71" s="48">
        <v>2338163</v>
      </c>
      <c r="F71" s="38"/>
      <c r="G71" s="39">
        <f t="shared" si="6"/>
        <v>0</v>
      </c>
      <c r="H71" s="39"/>
      <c r="I71" s="39">
        <f t="shared" si="15"/>
        <v>0</v>
      </c>
      <c r="J71" s="39">
        <f t="shared" si="7"/>
        <v>151730</v>
      </c>
      <c r="K71" s="39">
        <f t="shared" si="8"/>
        <v>0</v>
      </c>
      <c r="L71" s="39">
        <v>0</v>
      </c>
      <c r="M71" s="39">
        <v>0</v>
      </c>
      <c r="N71" s="39">
        <v>0</v>
      </c>
      <c r="O71" s="39">
        <v>151730</v>
      </c>
      <c r="P71" s="39">
        <f t="shared" si="9"/>
        <v>0</v>
      </c>
      <c r="Q71" s="39">
        <v>0</v>
      </c>
      <c r="R71" s="39">
        <v>0</v>
      </c>
      <c r="S71" s="39">
        <v>0</v>
      </c>
      <c r="T71" s="40">
        <v>0</v>
      </c>
      <c r="U71" s="41">
        <f t="shared" si="10"/>
        <v>151730</v>
      </c>
      <c r="V71" s="39">
        <f t="shared" si="11"/>
        <v>0</v>
      </c>
      <c r="W71" s="39">
        <f t="shared" ref="W71:W109" si="17">X71+Y71</f>
        <v>0</v>
      </c>
      <c r="X71" s="39"/>
      <c r="Y71" s="41">
        <f t="shared" si="1"/>
        <v>0</v>
      </c>
      <c r="Z71" s="39"/>
      <c r="AA71" s="39"/>
      <c r="AB71" s="39"/>
      <c r="AC71" s="41">
        <f t="shared" ref="AC71:AC109" si="18">X71+AB71</f>
        <v>0</v>
      </c>
      <c r="AD71" s="39"/>
      <c r="AE71" s="39"/>
      <c r="AF71" s="39"/>
      <c r="AG71" s="39"/>
      <c r="AH71" s="39"/>
      <c r="AI71" s="39"/>
      <c r="AJ71" s="39"/>
      <c r="AK71" s="42">
        <f t="shared" si="16"/>
        <v>151730</v>
      </c>
      <c r="AL71" s="43"/>
      <c r="AM71" s="43">
        <f t="shared" si="14"/>
        <v>-151730</v>
      </c>
      <c r="AN71" s="31">
        <f t="shared" si="3"/>
        <v>151730</v>
      </c>
      <c r="AO71" s="31">
        <f t="shared" si="4"/>
        <v>151730</v>
      </c>
      <c r="AP71" s="32"/>
    </row>
    <row r="72" spans="1:42" ht="18" customHeight="1" x14ac:dyDescent="0.35">
      <c r="A72" s="33">
        <v>63</v>
      </c>
      <c r="B72" s="34" t="s">
        <v>207</v>
      </c>
      <c r="C72" s="35" t="s">
        <v>208</v>
      </c>
      <c r="D72" s="47">
        <v>270137</v>
      </c>
      <c r="E72" s="48">
        <v>2338137</v>
      </c>
      <c r="F72" s="38"/>
      <c r="G72" s="39">
        <f t="shared" si="6"/>
        <v>0</v>
      </c>
      <c r="H72" s="39"/>
      <c r="I72" s="39">
        <f t="shared" si="15"/>
        <v>0</v>
      </c>
      <c r="J72" s="39">
        <f t="shared" si="7"/>
        <v>732696.5</v>
      </c>
      <c r="K72" s="39">
        <f t="shared" si="8"/>
        <v>0</v>
      </c>
      <c r="L72" s="39">
        <v>0</v>
      </c>
      <c r="M72" s="39">
        <v>0</v>
      </c>
      <c r="N72" s="39">
        <v>0</v>
      </c>
      <c r="O72" s="39">
        <v>732696.5</v>
      </c>
      <c r="P72" s="39">
        <f t="shared" si="9"/>
        <v>0</v>
      </c>
      <c r="Q72" s="39">
        <v>0</v>
      </c>
      <c r="R72" s="39">
        <v>0</v>
      </c>
      <c r="S72" s="39">
        <v>0</v>
      </c>
      <c r="T72" s="40">
        <v>0</v>
      </c>
      <c r="U72" s="41">
        <f t="shared" si="10"/>
        <v>732696.5</v>
      </c>
      <c r="V72" s="39">
        <f t="shared" si="11"/>
        <v>0</v>
      </c>
      <c r="W72" s="39">
        <f t="shared" si="17"/>
        <v>0</v>
      </c>
      <c r="X72" s="39"/>
      <c r="Y72" s="41">
        <f t="shared" si="1"/>
        <v>0</v>
      </c>
      <c r="Z72" s="39"/>
      <c r="AA72" s="39"/>
      <c r="AB72" s="39"/>
      <c r="AC72" s="41">
        <f t="shared" si="18"/>
        <v>0</v>
      </c>
      <c r="AD72" s="39"/>
      <c r="AE72" s="39"/>
      <c r="AF72" s="39"/>
      <c r="AG72" s="39"/>
      <c r="AH72" s="39"/>
      <c r="AI72" s="39"/>
      <c r="AJ72" s="39"/>
      <c r="AK72" s="42">
        <f t="shared" si="16"/>
        <v>732696.5</v>
      </c>
      <c r="AL72" s="43"/>
      <c r="AM72" s="43">
        <f t="shared" si="14"/>
        <v>-732696.5</v>
      </c>
      <c r="AN72" s="31">
        <f t="shared" si="3"/>
        <v>732696.5</v>
      </c>
      <c r="AO72" s="31">
        <f t="shared" si="4"/>
        <v>732696.5</v>
      </c>
      <c r="AP72" s="32"/>
    </row>
    <row r="73" spans="1:42" ht="36" x14ac:dyDescent="0.35">
      <c r="A73" s="33">
        <v>64</v>
      </c>
      <c r="B73" s="34"/>
      <c r="C73" s="35" t="s">
        <v>209</v>
      </c>
      <c r="D73" s="47">
        <v>270249</v>
      </c>
      <c r="E73" s="48">
        <v>2101249</v>
      </c>
      <c r="F73" s="38"/>
      <c r="G73" s="39">
        <f t="shared" si="6"/>
        <v>0</v>
      </c>
      <c r="H73" s="39"/>
      <c r="I73" s="39">
        <f t="shared" si="15"/>
        <v>0</v>
      </c>
      <c r="J73" s="39">
        <f t="shared" si="7"/>
        <v>0</v>
      </c>
      <c r="K73" s="39">
        <f t="shared" si="8"/>
        <v>0</v>
      </c>
      <c r="L73" s="39">
        <v>0</v>
      </c>
      <c r="M73" s="39">
        <v>0</v>
      </c>
      <c r="N73" s="39">
        <v>0</v>
      </c>
      <c r="O73" s="39">
        <v>0</v>
      </c>
      <c r="P73" s="39">
        <f t="shared" si="9"/>
        <v>0</v>
      </c>
      <c r="Q73" s="39">
        <v>0</v>
      </c>
      <c r="R73" s="39">
        <v>0</v>
      </c>
      <c r="S73" s="39">
        <v>0</v>
      </c>
      <c r="T73" s="40">
        <v>0</v>
      </c>
      <c r="U73" s="41">
        <f t="shared" si="10"/>
        <v>0</v>
      </c>
      <c r="V73" s="39">
        <f t="shared" si="11"/>
        <v>0</v>
      </c>
      <c r="W73" s="39">
        <f t="shared" si="17"/>
        <v>0</v>
      </c>
      <c r="X73" s="39"/>
      <c r="Y73" s="41">
        <f t="shared" si="1"/>
        <v>0</v>
      </c>
      <c r="Z73" s="39"/>
      <c r="AA73" s="39"/>
      <c r="AB73" s="39"/>
      <c r="AC73" s="41">
        <f t="shared" si="18"/>
        <v>0</v>
      </c>
      <c r="AD73" s="39"/>
      <c r="AE73" s="39"/>
      <c r="AF73" s="39"/>
      <c r="AG73" s="39"/>
      <c r="AH73" s="39"/>
      <c r="AI73" s="39"/>
      <c r="AJ73" s="39"/>
      <c r="AK73" s="42">
        <f t="shared" si="16"/>
        <v>0</v>
      </c>
      <c r="AL73" s="43"/>
      <c r="AM73" s="43">
        <f t="shared" si="14"/>
        <v>0</v>
      </c>
      <c r="AN73" s="31">
        <f t="shared" si="3"/>
        <v>0</v>
      </c>
      <c r="AO73" s="31">
        <f t="shared" si="4"/>
        <v>0</v>
      </c>
      <c r="AP73" s="32"/>
    </row>
    <row r="74" spans="1:42" ht="18" customHeight="1" x14ac:dyDescent="0.35">
      <c r="A74" s="33">
        <v>65</v>
      </c>
      <c r="B74" s="34" t="s">
        <v>210</v>
      </c>
      <c r="C74" s="35" t="s">
        <v>211</v>
      </c>
      <c r="D74" s="47">
        <v>270167</v>
      </c>
      <c r="E74" s="48">
        <v>2338167</v>
      </c>
      <c r="F74" s="38"/>
      <c r="G74" s="39">
        <f t="shared" si="6"/>
        <v>0</v>
      </c>
      <c r="H74" s="39"/>
      <c r="I74" s="39">
        <f t="shared" si="15"/>
        <v>0</v>
      </c>
      <c r="J74" s="39">
        <f t="shared" si="7"/>
        <v>0</v>
      </c>
      <c r="K74" s="39">
        <f t="shared" si="8"/>
        <v>0</v>
      </c>
      <c r="L74" s="39"/>
      <c r="M74" s="39"/>
      <c r="N74" s="39"/>
      <c r="O74" s="39"/>
      <c r="P74" s="39">
        <f t="shared" si="9"/>
        <v>0</v>
      </c>
      <c r="Q74" s="39"/>
      <c r="R74" s="39"/>
      <c r="S74" s="39"/>
      <c r="T74" s="40"/>
      <c r="U74" s="41">
        <f t="shared" si="10"/>
        <v>0</v>
      </c>
      <c r="V74" s="39">
        <f>W74+AB74</f>
        <v>908629.21169999999</v>
      </c>
      <c r="W74" s="39">
        <f t="shared" si="17"/>
        <v>908629.21169999999</v>
      </c>
      <c r="X74" s="39">
        <v>908629.21169999999</v>
      </c>
      <c r="Y74" s="41">
        <f t="shared" ref="Y74:Y76" si="19">Z74+AA74</f>
        <v>0</v>
      </c>
      <c r="Z74" s="39"/>
      <c r="AA74" s="39"/>
      <c r="AB74" s="39"/>
      <c r="AC74" s="41">
        <f t="shared" si="18"/>
        <v>908629.21169999999</v>
      </c>
      <c r="AD74" s="39"/>
      <c r="AE74" s="39"/>
      <c r="AF74" s="39"/>
      <c r="AG74" s="39"/>
      <c r="AH74" s="39"/>
      <c r="AI74" s="39"/>
      <c r="AJ74" s="39"/>
      <c r="AK74" s="42">
        <f t="shared" si="16"/>
        <v>908629.21</v>
      </c>
      <c r="AL74" s="43"/>
      <c r="AM74" s="43">
        <f t="shared" si="14"/>
        <v>-908629.21</v>
      </c>
      <c r="AN74" s="31">
        <f t="shared" ref="AN74:AN109" si="20">AF74+AG74+U74</f>
        <v>0</v>
      </c>
      <c r="AO74" s="31">
        <f t="shared" ref="AO74:AO75" si="21">G74+J74+T74</f>
        <v>0</v>
      </c>
      <c r="AP74" s="32"/>
    </row>
    <row r="75" spans="1:42" ht="36" customHeight="1" x14ac:dyDescent="0.35">
      <c r="A75" s="33">
        <v>66</v>
      </c>
      <c r="B75" s="34" t="s">
        <v>212</v>
      </c>
      <c r="C75" s="35" t="s">
        <v>213</v>
      </c>
      <c r="D75" s="47">
        <v>270175</v>
      </c>
      <c r="E75" s="48">
        <v>2338175</v>
      </c>
      <c r="F75" s="38"/>
      <c r="G75" s="39">
        <f t="shared" ref="G75:G109" si="22">H75+I75</f>
        <v>0</v>
      </c>
      <c r="H75" s="39"/>
      <c r="I75" s="39">
        <f t="shared" si="15"/>
        <v>0</v>
      </c>
      <c r="J75" s="39">
        <f t="shared" ref="J75:J109" si="23">K75+O75+P75</f>
        <v>211183.06</v>
      </c>
      <c r="K75" s="39">
        <f t="shared" ref="K75:K109" si="24">SUM(L75:N75)</f>
        <v>0</v>
      </c>
      <c r="L75" s="39">
        <v>0</v>
      </c>
      <c r="M75" s="39">
        <v>0</v>
      </c>
      <c r="N75" s="39">
        <v>0</v>
      </c>
      <c r="O75" s="39">
        <v>211183.06</v>
      </c>
      <c r="P75" s="39">
        <f t="shared" ref="P75:P109" si="25">SUM(Q75:S75)</f>
        <v>0</v>
      </c>
      <c r="Q75" s="39">
        <v>0</v>
      </c>
      <c r="R75" s="39">
        <v>0</v>
      </c>
      <c r="S75" s="39">
        <v>0</v>
      </c>
      <c r="T75" s="40">
        <v>0</v>
      </c>
      <c r="U75" s="41">
        <f t="shared" ref="U75:U109" si="26">T75+J75+G75</f>
        <v>211183.06</v>
      </c>
      <c r="V75" s="39">
        <f t="shared" ref="V75:V76" si="27">W75+AB75</f>
        <v>0</v>
      </c>
      <c r="W75" s="39">
        <f t="shared" si="17"/>
        <v>0</v>
      </c>
      <c r="X75" s="39"/>
      <c r="Y75" s="41">
        <f t="shared" si="19"/>
        <v>0</v>
      </c>
      <c r="Z75" s="39"/>
      <c r="AA75" s="39"/>
      <c r="AB75" s="39"/>
      <c r="AC75" s="41">
        <f t="shared" si="18"/>
        <v>0</v>
      </c>
      <c r="AD75" s="39"/>
      <c r="AE75" s="39"/>
      <c r="AF75" s="39"/>
      <c r="AG75" s="39"/>
      <c r="AH75" s="39"/>
      <c r="AI75" s="39"/>
      <c r="AJ75" s="39"/>
      <c r="AK75" s="42">
        <f t="shared" si="16"/>
        <v>211183.06</v>
      </c>
      <c r="AL75" s="43"/>
      <c r="AM75" s="43">
        <f t="shared" ref="AM75:AM104" si="28">AL75-AK75</f>
        <v>-211183.06</v>
      </c>
      <c r="AN75" s="31">
        <f t="shared" si="20"/>
        <v>211183.06</v>
      </c>
      <c r="AO75" s="31">
        <f t="shared" si="21"/>
        <v>211183.06</v>
      </c>
      <c r="AP75" s="32"/>
    </row>
    <row r="76" spans="1:42" ht="22.5" customHeight="1" x14ac:dyDescent="0.35">
      <c r="A76" s="33">
        <v>67</v>
      </c>
      <c r="B76" s="34" t="s">
        <v>214</v>
      </c>
      <c r="C76" s="35" t="s">
        <v>215</v>
      </c>
      <c r="D76" s="47">
        <v>270197</v>
      </c>
      <c r="E76" s="48">
        <v>2101197</v>
      </c>
      <c r="F76" s="38"/>
      <c r="G76" s="39">
        <f t="shared" si="22"/>
        <v>0</v>
      </c>
      <c r="H76" s="39"/>
      <c r="I76" s="39"/>
      <c r="J76" s="39">
        <f t="shared" si="23"/>
        <v>0</v>
      </c>
      <c r="K76" s="39">
        <f t="shared" si="24"/>
        <v>0</v>
      </c>
      <c r="L76" s="39">
        <v>0</v>
      </c>
      <c r="M76" s="39">
        <v>0</v>
      </c>
      <c r="N76" s="39">
        <v>0</v>
      </c>
      <c r="O76" s="39">
        <v>0</v>
      </c>
      <c r="P76" s="39">
        <f t="shared" si="25"/>
        <v>0</v>
      </c>
      <c r="Q76" s="39">
        <v>0</v>
      </c>
      <c r="R76" s="39">
        <v>0</v>
      </c>
      <c r="S76" s="39">
        <v>0</v>
      </c>
      <c r="T76" s="40">
        <v>0</v>
      </c>
      <c r="U76" s="41">
        <f t="shared" si="26"/>
        <v>0</v>
      </c>
      <c r="V76" s="39">
        <f t="shared" si="27"/>
        <v>318993.44399999996</v>
      </c>
      <c r="W76" s="39">
        <f t="shared" si="17"/>
        <v>318993.44399999996</v>
      </c>
      <c r="X76" s="39"/>
      <c r="Y76" s="41">
        <f t="shared" si="19"/>
        <v>318993.44399999996</v>
      </c>
      <c r="Z76" s="39">
        <v>318993.44399999996</v>
      </c>
      <c r="AA76" s="39">
        <v>0</v>
      </c>
      <c r="AB76" s="39"/>
      <c r="AC76" s="41">
        <f t="shared" si="18"/>
        <v>0</v>
      </c>
      <c r="AD76" s="39"/>
      <c r="AE76" s="39"/>
      <c r="AF76" s="39"/>
      <c r="AG76" s="39"/>
      <c r="AH76" s="39"/>
      <c r="AI76" s="39"/>
      <c r="AJ76" s="39"/>
      <c r="AK76" s="42">
        <f>ROUND(U76+V76+AD76+AJ76,2)</f>
        <v>318993.44</v>
      </c>
      <c r="AL76" s="43"/>
      <c r="AM76" s="43"/>
      <c r="AN76" s="31"/>
      <c r="AO76" s="31"/>
      <c r="AP76" s="32"/>
    </row>
    <row r="77" spans="1:42" ht="58.5" customHeight="1" x14ac:dyDescent="0.35">
      <c r="A77" s="33">
        <v>68</v>
      </c>
      <c r="B77" s="34" t="s">
        <v>216</v>
      </c>
      <c r="C77" s="35" t="s">
        <v>217</v>
      </c>
      <c r="D77" s="47">
        <v>270188</v>
      </c>
      <c r="E77" s="48">
        <v>2138188</v>
      </c>
      <c r="F77" s="38"/>
      <c r="G77" s="39">
        <f t="shared" si="22"/>
        <v>0</v>
      </c>
      <c r="H77" s="39"/>
      <c r="I77" s="39"/>
      <c r="J77" s="39">
        <f t="shared" si="23"/>
        <v>51932244</v>
      </c>
      <c r="K77" s="39">
        <f t="shared" si="24"/>
        <v>0</v>
      </c>
      <c r="L77" s="39">
        <v>0</v>
      </c>
      <c r="M77" s="39">
        <v>0</v>
      </c>
      <c r="N77" s="39">
        <v>0</v>
      </c>
      <c r="O77" s="39">
        <v>0</v>
      </c>
      <c r="P77" s="39">
        <f t="shared" si="25"/>
        <v>51932244</v>
      </c>
      <c r="Q77" s="39">
        <v>51932244</v>
      </c>
      <c r="R77" s="39">
        <v>0</v>
      </c>
      <c r="S77" s="39">
        <v>0</v>
      </c>
      <c r="T77" s="40">
        <v>0</v>
      </c>
      <c r="U77" s="41">
        <f t="shared" si="26"/>
        <v>51932244</v>
      </c>
      <c r="V77" s="39">
        <f>W77+AB77</f>
        <v>2370863.88</v>
      </c>
      <c r="W77" s="39">
        <f>X77+Y77</f>
        <v>2370863.88</v>
      </c>
      <c r="X77" s="49"/>
      <c r="Y77" s="41">
        <f>Z77+AA77</f>
        <v>2370863.88</v>
      </c>
      <c r="Z77" s="49"/>
      <c r="AA77" s="39">
        <v>2370863.88</v>
      </c>
      <c r="AB77" s="39"/>
      <c r="AC77" s="41">
        <f>X77+AB77</f>
        <v>0</v>
      </c>
      <c r="AD77" s="39"/>
      <c r="AE77" s="39"/>
      <c r="AF77" s="39"/>
      <c r="AG77" s="39"/>
      <c r="AH77" s="39"/>
      <c r="AI77" s="39"/>
      <c r="AJ77" s="39"/>
      <c r="AK77" s="42">
        <f>ROUND(U77+V77+AD77+AJ77+AE77,2)</f>
        <v>54303107.880000003</v>
      </c>
      <c r="AL77" s="43"/>
      <c r="AM77" s="43"/>
      <c r="AN77" s="31"/>
      <c r="AO77" s="31"/>
      <c r="AP77" s="32"/>
    </row>
    <row r="78" spans="1:42" ht="36" x14ac:dyDescent="0.35">
      <c r="A78" s="33">
        <v>69</v>
      </c>
      <c r="B78" s="34"/>
      <c r="C78" s="35" t="s">
        <v>218</v>
      </c>
      <c r="D78" s="47">
        <v>270244</v>
      </c>
      <c r="E78" s="48">
        <v>2138245</v>
      </c>
      <c r="F78" s="38"/>
      <c r="G78" s="39">
        <f t="shared" si="22"/>
        <v>0</v>
      </c>
      <c r="H78" s="39"/>
      <c r="I78" s="39"/>
      <c r="J78" s="39">
        <f t="shared" si="23"/>
        <v>0</v>
      </c>
      <c r="K78" s="39">
        <f t="shared" si="24"/>
        <v>0</v>
      </c>
      <c r="L78" s="39">
        <v>0</v>
      </c>
      <c r="M78" s="39">
        <v>0</v>
      </c>
      <c r="N78" s="39">
        <v>0</v>
      </c>
      <c r="O78" s="39">
        <v>0</v>
      </c>
      <c r="P78" s="39">
        <f t="shared" si="25"/>
        <v>0</v>
      </c>
      <c r="Q78" s="39">
        <v>0</v>
      </c>
      <c r="R78" s="39">
        <v>0</v>
      </c>
      <c r="S78" s="39">
        <v>0</v>
      </c>
      <c r="T78" s="40">
        <v>0</v>
      </c>
      <c r="U78" s="41">
        <f t="shared" si="26"/>
        <v>0</v>
      </c>
      <c r="V78" s="39"/>
      <c r="W78" s="39"/>
      <c r="X78" s="39"/>
      <c r="Y78" s="41"/>
      <c r="Z78" s="39"/>
      <c r="AA78" s="39"/>
      <c r="AB78" s="39"/>
      <c r="AC78" s="41"/>
      <c r="AD78" s="39"/>
      <c r="AE78" s="39"/>
      <c r="AF78" s="39"/>
      <c r="AG78" s="39"/>
      <c r="AH78" s="39"/>
      <c r="AI78" s="39"/>
      <c r="AJ78" s="39"/>
      <c r="AK78" s="42">
        <f>ROUND(U78+V78+AD78+AJ78+AE78,2)</f>
        <v>0</v>
      </c>
      <c r="AL78" s="43"/>
      <c r="AM78" s="43"/>
      <c r="AN78" s="31"/>
      <c r="AO78" s="31"/>
      <c r="AP78" s="32"/>
    </row>
    <row r="79" spans="1:42" ht="36" customHeight="1" x14ac:dyDescent="0.35">
      <c r="A79" s="33">
        <v>70</v>
      </c>
      <c r="B79" s="34" t="s">
        <v>219</v>
      </c>
      <c r="C79" s="35" t="s">
        <v>220</v>
      </c>
      <c r="D79" s="47">
        <v>270050</v>
      </c>
      <c r="E79" s="48">
        <v>3141002</v>
      </c>
      <c r="F79" s="38"/>
      <c r="G79" s="39">
        <f t="shared" si="22"/>
        <v>476413151.75999999</v>
      </c>
      <c r="H79" s="39">
        <v>453726811.19999999</v>
      </c>
      <c r="I79" s="39">
        <f>ROUND(H79*0.05,2)</f>
        <v>22686340.559999999</v>
      </c>
      <c r="J79" s="39">
        <f t="shared" si="23"/>
        <v>814420687.94867742</v>
      </c>
      <c r="K79" s="39">
        <f t="shared" si="24"/>
        <v>514006550.87</v>
      </c>
      <c r="L79" s="39">
        <v>338297324.87</v>
      </c>
      <c r="M79" s="39">
        <v>158186700</v>
      </c>
      <c r="N79" s="39">
        <v>17522526</v>
      </c>
      <c r="O79" s="39">
        <v>36752610.478677355</v>
      </c>
      <c r="P79" s="39">
        <f t="shared" si="25"/>
        <v>263661526.60000002</v>
      </c>
      <c r="Q79" s="39">
        <f>79952026.3+16038289.4</f>
        <v>95990315.700000003</v>
      </c>
      <c r="R79" s="39">
        <v>11153700</v>
      </c>
      <c r="S79" s="39">
        <v>156517510.90000001</v>
      </c>
      <c r="T79" s="40">
        <v>25254094.729999997</v>
      </c>
      <c r="U79" s="41">
        <f t="shared" si="26"/>
        <v>1316087934.4386773</v>
      </c>
      <c r="V79" s="39">
        <f t="shared" ref="V79:V109" si="29">W79+AB79</f>
        <v>1707419074.3202059</v>
      </c>
      <c r="W79" s="39">
        <f t="shared" si="17"/>
        <v>1606375101.2966058</v>
      </c>
      <c r="X79" s="39">
        <v>1447418869.1101477</v>
      </c>
      <c r="Y79" s="41">
        <f t="shared" ref="Y79:Y109" si="30">Z79+AA79</f>
        <v>158956232.18645805</v>
      </c>
      <c r="Z79" s="39">
        <v>38845888.590437271</v>
      </c>
      <c r="AA79" s="39">
        <v>120110343.59602077</v>
      </c>
      <c r="AB79" s="39">
        <v>101043973.0236</v>
      </c>
      <c r="AC79" s="41">
        <f t="shared" si="18"/>
        <v>1548462842.1337478</v>
      </c>
      <c r="AD79" s="39">
        <v>122846790.2</v>
      </c>
      <c r="AE79" s="39"/>
      <c r="AF79" s="39"/>
      <c r="AG79" s="39"/>
      <c r="AH79" s="39"/>
      <c r="AI79" s="39"/>
      <c r="AJ79" s="39">
        <v>50850277.920000002</v>
      </c>
      <c r="AK79" s="42">
        <f t="shared" si="16"/>
        <v>3197204076.8800001</v>
      </c>
      <c r="AL79" s="43"/>
      <c r="AM79" s="43">
        <f t="shared" si="28"/>
        <v>-3197204076.8800001</v>
      </c>
      <c r="AN79" s="31">
        <f t="shared" si="20"/>
        <v>1316087934.4386773</v>
      </c>
      <c r="AO79" s="31">
        <f t="shared" ref="AO79:AO110" si="31">G79+J79+T79</f>
        <v>1316087934.4386773</v>
      </c>
      <c r="AP79" s="32">
        <f t="shared" ref="AP79:AP109" si="32">AO79-U79</f>
        <v>0</v>
      </c>
    </row>
    <row r="80" spans="1:42" ht="36" customHeight="1" x14ac:dyDescent="0.35">
      <c r="A80" s="33">
        <v>71</v>
      </c>
      <c r="B80" s="34" t="s">
        <v>221</v>
      </c>
      <c r="C80" s="35" t="s">
        <v>222</v>
      </c>
      <c r="D80" s="47">
        <v>270052</v>
      </c>
      <c r="E80" s="48">
        <v>3141004</v>
      </c>
      <c r="F80" s="38">
        <v>1</v>
      </c>
      <c r="G80" s="39">
        <f t="shared" si="22"/>
        <v>74688075</v>
      </c>
      <c r="H80" s="39">
        <v>71131500</v>
      </c>
      <c r="I80" s="39">
        <f t="shared" si="15"/>
        <v>3556575</v>
      </c>
      <c r="J80" s="39">
        <f t="shared" si="23"/>
        <v>160477643.42000002</v>
      </c>
      <c r="K80" s="39">
        <f t="shared" si="24"/>
        <v>101574664.81999999</v>
      </c>
      <c r="L80" s="39">
        <v>90206803.819999993</v>
      </c>
      <c r="M80" s="39">
        <v>7480000</v>
      </c>
      <c r="N80" s="39">
        <v>3887861</v>
      </c>
      <c r="O80" s="39">
        <v>4545952.4000000004</v>
      </c>
      <c r="P80" s="39">
        <f t="shared" si="25"/>
        <v>54357026.200000003</v>
      </c>
      <c r="Q80" s="39">
        <v>3893022</v>
      </c>
      <c r="R80" s="39">
        <v>8762677.2000000011</v>
      </c>
      <c r="S80" s="39">
        <v>41701327</v>
      </c>
      <c r="T80" s="40">
        <v>2329690.7599999998</v>
      </c>
      <c r="U80" s="41">
        <f t="shared" si="26"/>
        <v>237495409.18000001</v>
      </c>
      <c r="V80" s="39">
        <f t="shared" si="29"/>
        <v>243067691.81998509</v>
      </c>
      <c r="W80" s="39">
        <f t="shared" si="17"/>
        <v>243067691.81998509</v>
      </c>
      <c r="X80" s="39">
        <v>187609825.6264742</v>
      </c>
      <c r="Y80" s="41">
        <f t="shared" si="30"/>
        <v>55457866.193510883</v>
      </c>
      <c r="Z80" s="39">
        <v>39361232.688259684</v>
      </c>
      <c r="AA80" s="39">
        <v>16096633.505251199</v>
      </c>
      <c r="AB80" s="39"/>
      <c r="AC80" s="41">
        <f t="shared" si="18"/>
        <v>187609825.6264742</v>
      </c>
      <c r="AD80" s="39"/>
      <c r="AE80" s="39"/>
      <c r="AF80" s="39"/>
      <c r="AG80" s="39"/>
      <c r="AH80" s="39"/>
      <c r="AI80" s="39"/>
      <c r="AJ80" s="39"/>
      <c r="AK80" s="42">
        <f t="shared" si="16"/>
        <v>480563101</v>
      </c>
      <c r="AL80" s="43"/>
      <c r="AM80" s="43">
        <f t="shared" si="28"/>
        <v>-480563101</v>
      </c>
      <c r="AN80" s="31">
        <f t="shared" si="20"/>
        <v>237495409.18000001</v>
      </c>
      <c r="AO80" s="31">
        <f t="shared" si="31"/>
        <v>237495409.18000001</v>
      </c>
      <c r="AP80" s="32">
        <f t="shared" si="32"/>
        <v>0</v>
      </c>
    </row>
    <row r="81" spans="1:42" ht="36" customHeight="1" x14ac:dyDescent="0.35">
      <c r="A81" s="33">
        <v>72</v>
      </c>
      <c r="B81" s="34" t="s">
        <v>223</v>
      </c>
      <c r="C81" s="35" t="s">
        <v>224</v>
      </c>
      <c r="D81" s="47">
        <v>270053</v>
      </c>
      <c r="E81" s="48">
        <v>3141007</v>
      </c>
      <c r="F81" s="38"/>
      <c r="G81" s="39">
        <f t="shared" si="22"/>
        <v>153945212.40000001</v>
      </c>
      <c r="H81" s="39">
        <v>146614488</v>
      </c>
      <c r="I81" s="39">
        <f t="shared" si="15"/>
        <v>7330724.4000000004</v>
      </c>
      <c r="J81" s="39">
        <f t="shared" si="23"/>
        <v>375637527.02999997</v>
      </c>
      <c r="K81" s="39">
        <f t="shared" si="24"/>
        <v>184100828.82999998</v>
      </c>
      <c r="L81" s="39">
        <v>161567710.82999998</v>
      </c>
      <c r="M81" s="39">
        <v>14300000</v>
      </c>
      <c r="N81" s="39">
        <v>8233118</v>
      </c>
      <c r="O81" s="39">
        <v>44715445</v>
      </c>
      <c r="P81" s="39">
        <f t="shared" si="25"/>
        <v>146821253.19999999</v>
      </c>
      <c r="Q81" s="39">
        <f>3551054.8-234144.4+8196974.1</f>
        <v>11513884.5</v>
      </c>
      <c r="R81" s="39">
        <v>47516414.400000006</v>
      </c>
      <c r="S81" s="39">
        <v>87790954.299999997</v>
      </c>
      <c r="T81" s="40">
        <v>0</v>
      </c>
      <c r="U81" s="41">
        <f t="shared" si="26"/>
        <v>529582739.42999995</v>
      </c>
      <c r="V81" s="39">
        <f t="shared" si="29"/>
        <v>1681179342.9151788</v>
      </c>
      <c r="W81" s="39">
        <f t="shared" si="17"/>
        <v>1626572822.3043787</v>
      </c>
      <c r="X81" s="39">
        <v>1579131246.0528235</v>
      </c>
      <c r="Y81" s="41">
        <f t="shared" si="30"/>
        <v>47441576.251555182</v>
      </c>
      <c r="Z81" s="39">
        <v>4001998.4928000001</v>
      </c>
      <c r="AA81" s="39">
        <v>43439577.758755185</v>
      </c>
      <c r="AB81" s="39">
        <v>54606520.610800005</v>
      </c>
      <c r="AC81" s="41">
        <f t="shared" si="18"/>
        <v>1633737766.6636236</v>
      </c>
      <c r="AD81" s="39"/>
      <c r="AE81" s="39"/>
      <c r="AF81" s="39"/>
      <c r="AG81" s="39"/>
      <c r="AH81" s="39"/>
      <c r="AI81" s="39"/>
      <c r="AJ81" s="39"/>
      <c r="AK81" s="42">
        <f t="shared" si="16"/>
        <v>2210762082.3499999</v>
      </c>
      <c r="AL81" s="43">
        <v>1894662028.0423622</v>
      </c>
      <c r="AM81" s="43">
        <f t="shared" si="28"/>
        <v>-316100054.30763769</v>
      </c>
      <c r="AN81" s="31">
        <f t="shared" si="20"/>
        <v>529582739.42999995</v>
      </c>
      <c r="AO81" s="31">
        <f t="shared" si="31"/>
        <v>529582739.42999995</v>
      </c>
      <c r="AP81" s="32">
        <f t="shared" si="32"/>
        <v>0</v>
      </c>
    </row>
    <row r="82" spans="1:42" ht="18" customHeight="1" x14ac:dyDescent="0.35">
      <c r="A82" s="33">
        <v>73</v>
      </c>
      <c r="B82" s="34" t="s">
        <v>225</v>
      </c>
      <c r="C82" s="35" t="s">
        <v>226</v>
      </c>
      <c r="D82" s="47">
        <v>270054</v>
      </c>
      <c r="E82" s="48">
        <v>3148002</v>
      </c>
      <c r="F82" s="38"/>
      <c r="G82" s="39">
        <f t="shared" si="22"/>
        <v>0</v>
      </c>
      <c r="H82" s="39"/>
      <c r="I82" s="39">
        <f t="shared" si="15"/>
        <v>0</v>
      </c>
      <c r="J82" s="39">
        <f t="shared" si="23"/>
        <v>137411784.5</v>
      </c>
      <c r="K82" s="39">
        <f t="shared" si="24"/>
        <v>0</v>
      </c>
      <c r="L82" s="39">
        <v>0</v>
      </c>
      <c r="M82" s="39">
        <v>0</v>
      </c>
      <c r="N82" s="39">
        <v>0</v>
      </c>
      <c r="O82" s="39">
        <v>7523982.5</v>
      </c>
      <c r="P82" s="39">
        <f t="shared" si="25"/>
        <v>129887802</v>
      </c>
      <c r="Q82" s="39">
        <v>128896362</v>
      </c>
      <c r="R82" s="39">
        <v>991440</v>
      </c>
      <c r="S82" s="39">
        <v>0</v>
      </c>
      <c r="T82" s="40">
        <v>0</v>
      </c>
      <c r="U82" s="41">
        <f t="shared" si="26"/>
        <v>137411784.5</v>
      </c>
      <c r="V82" s="39">
        <f t="shared" si="29"/>
        <v>367706036.45605022</v>
      </c>
      <c r="W82" s="39">
        <f t="shared" si="17"/>
        <v>367706036.45605022</v>
      </c>
      <c r="X82" s="39">
        <v>357343116.2576502</v>
      </c>
      <c r="Y82" s="41">
        <f t="shared" si="30"/>
        <v>10362920.1984</v>
      </c>
      <c r="Z82" s="39"/>
      <c r="AA82" s="39">
        <v>10362920.1984</v>
      </c>
      <c r="AB82" s="39"/>
      <c r="AC82" s="41">
        <f t="shared" si="18"/>
        <v>357343116.2576502</v>
      </c>
      <c r="AD82" s="39"/>
      <c r="AE82" s="39"/>
      <c r="AF82" s="39"/>
      <c r="AG82" s="39"/>
      <c r="AH82" s="39"/>
      <c r="AI82" s="39"/>
      <c r="AJ82" s="39"/>
      <c r="AK82" s="42">
        <f t="shared" si="16"/>
        <v>505117820.95999998</v>
      </c>
      <c r="AL82" s="43"/>
      <c r="AM82" s="43">
        <f t="shared" si="28"/>
        <v>-505117820.95999998</v>
      </c>
      <c r="AN82" s="31">
        <f t="shared" si="20"/>
        <v>137411784.5</v>
      </c>
      <c r="AO82" s="31">
        <f t="shared" si="31"/>
        <v>137411784.5</v>
      </c>
      <c r="AP82" s="32">
        <f t="shared" si="32"/>
        <v>0</v>
      </c>
    </row>
    <row r="83" spans="1:42" ht="39" customHeight="1" x14ac:dyDescent="0.35">
      <c r="A83" s="33">
        <v>74</v>
      </c>
      <c r="B83" s="34" t="s">
        <v>227</v>
      </c>
      <c r="C83" s="35" t="s">
        <v>228</v>
      </c>
      <c r="D83" s="47">
        <v>270056</v>
      </c>
      <c r="E83" s="48">
        <v>3241001</v>
      </c>
      <c r="F83" s="38"/>
      <c r="G83" s="39">
        <f t="shared" si="22"/>
        <v>272611939.31999999</v>
      </c>
      <c r="H83" s="39">
        <v>259630418.40000001</v>
      </c>
      <c r="I83" s="39">
        <f t="shared" si="15"/>
        <v>12981520.92</v>
      </c>
      <c r="J83" s="39">
        <f t="shared" si="23"/>
        <v>210433837.39999998</v>
      </c>
      <c r="K83" s="39">
        <f t="shared" si="24"/>
        <v>144944665.59999999</v>
      </c>
      <c r="L83" s="39">
        <v>4820415.5999999996</v>
      </c>
      <c r="M83" s="39">
        <v>140124250</v>
      </c>
      <c r="N83" s="39">
        <v>0</v>
      </c>
      <c r="O83" s="39">
        <v>31522060.5</v>
      </c>
      <c r="P83" s="39">
        <f t="shared" si="25"/>
        <v>33967111.299999997</v>
      </c>
      <c r="Q83" s="39">
        <f>24299297.8+1405813.5</f>
        <v>25705111.300000001</v>
      </c>
      <c r="R83" s="39">
        <v>8262000</v>
      </c>
      <c r="S83" s="39">
        <v>0</v>
      </c>
      <c r="T83" s="40">
        <v>0</v>
      </c>
      <c r="U83" s="41">
        <f t="shared" si="26"/>
        <v>483045776.71999997</v>
      </c>
      <c r="V83" s="39">
        <f t="shared" si="29"/>
        <v>252463547.71744353</v>
      </c>
      <c r="W83" s="39">
        <f t="shared" si="17"/>
        <v>252463547.71744353</v>
      </c>
      <c r="X83" s="39">
        <v>200424865.73293233</v>
      </c>
      <c r="Y83" s="41">
        <f t="shared" si="30"/>
        <v>52038681.984511197</v>
      </c>
      <c r="Z83" s="39">
        <v>17662379.396191202</v>
      </c>
      <c r="AA83" s="39">
        <v>34376302.588319995</v>
      </c>
      <c r="AB83" s="39"/>
      <c r="AC83" s="41">
        <f t="shared" si="18"/>
        <v>200424865.73293233</v>
      </c>
      <c r="AD83" s="39"/>
      <c r="AE83" s="39"/>
      <c r="AF83" s="39"/>
      <c r="AG83" s="39"/>
      <c r="AH83" s="39"/>
      <c r="AI83" s="39"/>
      <c r="AJ83" s="39"/>
      <c r="AK83" s="42">
        <f t="shared" si="16"/>
        <v>735509324.44000006</v>
      </c>
      <c r="AL83" s="43">
        <v>665105465.82458949</v>
      </c>
      <c r="AM83" s="43">
        <f t="shared" si="28"/>
        <v>-70403858.615410566</v>
      </c>
      <c r="AN83" s="31">
        <f t="shared" si="20"/>
        <v>483045776.71999997</v>
      </c>
      <c r="AO83" s="31">
        <f t="shared" si="31"/>
        <v>483045776.71999997</v>
      </c>
      <c r="AP83" s="32">
        <f t="shared" si="32"/>
        <v>0</v>
      </c>
    </row>
    <row r="84" spans="1:42" ht="54" customHeight="1" x14ac:dyDescent="0.35">
      <c r="A84" s="33">
        <v>75</v>
      </c>
      <c r="B84" s="34" t="s">
        <v>229</v>
      </c>
      <c r="C84" s="35" t="s">
        <v>230</v>
      </c>
      <c r="D84" s="47">
        <v>270009</v>
      </c>
      <c r="E84" s="37" t="s">
        <v>231</v>
      </c>
      <c r="F84" s="38"/>
      <c r="G84" s="39">
        <f t="shared" si="22"/>
        <v>0</v>
      </c>
      <c r="H84" s="39"/>
      <c r="I84" s="39">
        <f t="shared" si="15"/>
        <v>0</v>
      </c>
      <c r="J84" s="39">
        <f t="shared" si="23"/>
        <v>382208404.19774199</v>
      </c>
      <c r="K84" s="39">
        <f t="shared" si="24"/>
        <v>1736150</v>
      </c>
      <c r="L84" s="39">
        <f>1560450+96500</f>
        <v>1656950</v>
      </c>
      <c r="M84" s="39">
        <v>79200</v>
      </c>
      <c r="N84" s="39">
        <v>0</v>
      </c>
      <c r="O84" s="39">
        <v>175674449.79774198</v>
      </c>
      <c r="P84" s="39">
        <f t="shared" si="25"/>
        <v>204797804.40000001</v>
      </c>
      <c r="Q84" s="39">
        <v>204797804.40000001</v>
      </c>
      <c r="R84" s="39">
        <v>0</v>
      </c>
      <c r="S84" s="39">
        <v>0</v>
      </c>
      <c r="T84" s="40">
        <v>0</v>
      </c>
      <c r="U84" s="41">
        <f t="shared" si="26"/>
        <v>382208404.19774199</v>
      </c>
      <c r="V84" s="39">
        <f t="shared" si="29"/>
        <v>0</v>
      </c>
      <c r="W84" s="39">
        <f t="shared" si="17"/>
        <v>0</v>
      </c>
      <c r="X84" s="39"/>
      <c r="Y84" s="41">
        <f t="shared" si="30"/>
        <v>0</v>
      </c>
      <c r="Z84" s="39"/>
      <c r="AA84" s="39"/>
      <c r="AB84" s="39"/>
      <c r="AC84" s="41">
        <f t="shared" si="18"/>
        <v>0</v>
      </c>
      <c r="AD84" s="39"/>
      <c r="AE84" s="39"/>
      <c r="AF84" s="39"/>
      <c r="AG84" s="39"/>
      <c r="AH84" s="39"/>
      <c r="AI84" s="39"/>
      <c r="AJ84" s="39"/>
      <c r="AK84" s="42">
        <f t="shared" si="16"/>
        <v>382208404.19999999</v>
      </c>
      <c r="AL84" s="43">
        <v>328387124.61000001</v>
      </c>
      <c r="AM84" s="43">
        <f t="shared" si="28"/>
        <v>-53821279.589999974</v>
      </c>
      <c r="AN84" s="31">
        <f t="shared" si="20"/>
        <v>382208404.19774199</v>
      </c>
      <c r="AO84" s="31">
        <f t="shared" si="31"/>
        <v>382208404.19774199</v>
      </c>
      <c r="AP84" s="32">
        <f t="shared" si="32"/>
        <v>0</v>
      </c>
    </row>
    <row r="85" spans="1:42" ht="36" customHeight="1" x14ac:dyDescent="0.35">
      <c r="A85" s="33">
        <v>76</v>
      </c>
      <c r="B85" s="34" t="s">
        <v>232</v>
      </c>
      <c r="C85" s="35" t="s">
        <v>233</v>
      </c>
      <c r="D85" s="47">
        <v>270047</v>
      </c>
      <c r="E85" s="48">
        <v>3101009</v>
      </c>
      <c r="F85" s="38"/>
      <c r="G85" s="39">
        <f t="shared" si="22"/>
        <v>62851534.200000003</v>
      </c>
      <c r="H85" s="39">
        <v>59858604</v>
      </c>
      <c r="I85" s="39">
        <f t="shared" si="15"/>
        <v>2992930.2</v>
      </c>
      <c r="J85" s="39">
        <f t="shared" si="23"/>
        <v>90794805.569999993</v>
      </c>
      <c r="K85" s="39">
        <f t="shared" si="24"/>
        <v>62269030.57</v>
      </c>
      <c r="L85" s="39">
        <v>53679206.57</v>
      </c>
      <c r="M85" s="39">
        <v>5959800</v>
      </c>
      <c r="N85" s="39">
        <v>2630024</v>
      </c>
      <c r="O85" s="39">
        <v>599825</v>
      </c>
      <c r="P85" s="39">
        <f t="shared" si="25"/>
        <v>27925949.999999996</v>
      </c>
      <c r="Q85" s="39">
        <v>2383875.2000000002</v>
      </c>
      <c r="R85" s="39">
        <v>0</v>
      </c>
      <c r="S85" s="39">
        <v>25542074.799999997</v>
      </c>
      <c r="T85" s="40">
        <v>0</v>
      </c>
      <c r="U85" s="41">
        <f t="shared" si="26"/>
        <v>153646339.76999998</v>
      </c>
      <c r="V85" s="39">
        <f t="shared" si="29"/>
        <v>25833676.04644464</v>
      </c>
      <c r="W85" s="39">
        <f t="shared" si="17"/>
        <v>25833676.04644464</v>
      </c>
      <c r="X85" s="39"/>
      <c r="Y85" s="41">
        <f t="shared" si="30"/>
        <v>25833676.04644464</v>
      </c>
      <c r="Z85" s="39"/>
      <c r="AA85" s="39">
        <v>25833676.04644464</v>
      </c>
      <c r="AB85" s="39"/>
      <c r="AC85" s="41">
        <f t="shared" si="18"/>
        <v>0</v>
      </c>
      <c r="AD85" s="39"/>
      <c r="AE85" s="39"/>
      <c r="AF85" s="39"/>
      <c r="AG85" s="39"/>
      <c r="AH85" s="39"/>
      <c r="AI85" s="39"/>
      <c r="AJ85" s="39"/>
      <c r="AK85" s="42">
        <f t="shared" si="16"/>
        <v>179480015.81999999</v>
      </c>
      <c r="AL85" s="43"/>
      <c r="AM85" s="43">
        <f t="shared" si="28"/>
        <v>-179480015.81999999</v>
      </c>
      <c r="AN85" s="31">
        <f t="shared" si="20"/>
        <v>153646339.76999998</v>
      </c>
      <c r="AO85" s="31">
        <f t="shared" si="31"/>
        <v>153646339.76999998</v>
      </c>
      <c r="AP85" s="32">
        <f t="shared" si="32"/>
        <v>0</v>
      </c>
    </row>
    <row r="86" spans="1:42" ht="57" customHeight="1" x14ac:dyDescent="0.35">
      <c r="A86" s="33">
        <v>77</v>
      </c>
      <c r="B86" s="34" t="s">
        <v>234</v>
      </c>
      <c r="C86" s="35" t="s">
        <v>235</v>
      </c>
      <c r="D86" s="47">
        <v>270232</v>
      </c>
      <c r="E86" s="48">
        <v>3107003</v>
      </c>
      <c r="F86" s="38"/>
      <c r="G86" s="39">
        <f t="shared" si="22"/>
        <v>0</v>
      </c>
      <c r="H86" s="39"/>
      <c r="I86" s="39">
        <f t="shared" si="15"/>
        <v>0</v>
      </c>
      <c r="J86" s="39">
        <f t="shared" si="23"/>
        <v>265290000</v>
      </c>
      <c r="K86" s="39">
        <f t="shared" si="24"/>
        <v>0</v>
      </c>
      <c r="L86" s="39">
        <v>0</v>
      </c>
      <c r="M86" s="39">
        <v>0</v>
      </c>
      <c r="N86" s="39">
        <v>0</v>
      </c>
      <c r="O86" s="39">
        <v>0</v>
      </c>
      <c r="P86" s="39">
        <f t="shared" si="25"/>
        <v>265290000</v>
      </c>
      <c r="Q86" s="39">
        <v>265290000</v>
      </c>
      <c r="R86" s="39">
        <v>0</v>
      </c>
      <c r="S86" s="39">
        <v>0</v>
      </c>
      <c r="T86" s="40">
        <v>0</v>
      </c>
      <c r="U86" s="41">
        <f t="shared" si="26"/>
        <v>265290000</v>
      </c>
      <c r="V86" s="39">
        <f t="shared" si="29"/>
        <v>0</v>
      </c>
      <c r="W86" s="39">
        <f t="shared" si="17"/>
        <v>0</v>
      </c>
      <c r="X86" s="39"/>
      <c r="Y86" s="41">
        <f t="shared" si="30"/>
        <v>0</v>
      </c>
      <c r="Z86" s="39"/>
      <c r="AA86" s="39"/>
      <c r="AB86" s="39"/>
      <c r="AC86" s="41">
        <f t="shared" si="18"/>
        <v>0</v>
      </c>
      <c r="AD86" s="39"/>
      <c r="AE86" s="39"/>
      <c r="AF86" s="39"/>
      <c r="AG86" s="39"/>
      <c r="AH86" s="39"/>
      <c r="AI86" s="39"/>
      <c r="AJ86" s="39"/>
      <c r="AK86" s="42">
        <f t="shared" si="16"/>
        <v>265290000</v>
      </c>
      <c r="AL86" s="43"/>
      <c r="AM86" s="43">
        <f t="shared" si="28"/>
        <v>-265290000</v>
      </c>
      <c r="AN86" s="31">
        <f t="shared" si="20"/>
        <v>265290000</v>
      </c>
      <c r="AO86" s="31">
        <f t="shared" si="31"/>
        <v>265290000</v>
      </c>
      <c r="AP86" s="32">
        <f t="shared" si="32"/>
        <v>0</v>
      </c>
    </row>
    <row r="87" spans="1:42" ht="36" customHeight="1" x14ac:dyDescent="0.35">
      <c r="A87" s="33">
        <v>78</v>
      </c>
      <c r="B87" s="34" t="s">
        <v>236</v>
      </c>
      <c r="C87" s="35" t="s">
        <v>237</v>
      </c>
      <c r="D87" s="47">
        <v>270060</v>
      </c>
      <c r="E87" s="48">
        <v>3131001</v>
      </c>
      <c r="F87" s="38"/>
      <c r="G87" s="39">
        <f t="shared" si="22"/>
        <v>28646166.359999999</v>
      </c>
      <c r="H87" s="39">
        <v>27282063.199999999</v>
      </c>
      <c r="I87" s="39">
        <f t="shared" si="15"/>
        <v>1364103.16</v>
      </c>
      <c r="J87" s="39">
        <f t="shared" si="23"/>
        <v>43403656.629999995</v>
      </c>
      <c r="K87" s="39">
        <f t="shared" si="24"/>
        <v>26058289.329999998</v>
      </c>
      <c r="L87" s="39">
        <v>20797847.329999998</v>
      </c>
      <c r="M87" s="39">
        <v>4460000</v>
      </c>
      <c r="N87" s="39">
        <v>800442</v>
      </c>
      <c r="O87" s="39">
        <v>973239.9</v>
      </c>
      <c r="P87" s="39">
        <f t="shared" si="25"/>
        <v>16372127.4</v>
      </c>
      <c r="Q87" s="39">
        <f>5736000+925193.5</f>
        <v>6661193.5</v>
      </c>
      <c r="R87" s="39">
        <v>0</v>
      </c>
      <c r="S87" s="39">
        <v>9710933.9000000004</v>
      </c>
      <c r="T87" s="40">
        <v>0</v>
      </c>
      <c r="U87" s="41">
        <f t="shared" si="26"/>
        <v>72049822.989999995</v>
      </c>
      <c r="V87" s="39">
        <f t="shared" si="29"/>
        <v>8047545.8817600003</v>
      </c>
      <c r="W87" s="39">
        <f t="shared" si="17"/>
        <v>8047545.8817600003</v>
      </c>
      <c r="X87" s="39"/>
      <c r="Y87" s="41">
        <f t="shared" si="30"/>
        <v>8047545.8817600003</v>
      </c>
      <c r="Z87" s="39"/>
      <c r="AA87" s="39">
        <v>8047545.8817600003</v>
      </c>
      <c r="AB87" s="39"/>
      <c r="AC87" s="41">
        <f t="shared" si="18"/>
        <v>0</v>
      </c>
      <c r="AD87" s="39"/>
      <c r="AE87" s="39"/>
      <c r="AF87" s="39"/>
      <c r="AG87" s="39"/>
      <c r="AH87" s="39"/>
      <c r="AI87" s="39"/>
      <c r="AJ87" s="39"/>
      <c r="AK87" s="42">
        <f>ROUND(U87+V87+AD87+AJ87,2)</f>
        <v>80097368.870000005</v>
      </c>
      <c r="AL87" s="43"/>
      <c r="AM87" s="43">
        <f t="shared" si="28"/>
        <v>-80097368.870000005</v>
      </c>
      <c r="AN87" s="31">
        <f t="shared" si="20"/>
        <v>72049822.989999995</v>
      </c>
      <c r="AO87" s="31">
        <f t="shared" si="31"/>
        <v>72049822.989999995</v>
      </c>
      <c r="AP87" s="32">
        <f t="shared" si="32"/>
        <v>0</v>
      </c>
    </row>
    <row r="88" spans="1:42" ht="54" customHeight="1" x14ac:dyDescent="0.35">
      <c r="A88" s="33">
        <v>79</v>
      </c>
      <c r="B88" s="34" t="s">
        <v>238</v>
      </c>
      <c r="C88" s="35" t="s">
        <v>239</v>
      </c>
      <c r="D88" s="47">
        <v>270132</v>
      </c>
      <c r="E88" s="48">
        <v>3310001</v>
      </c>
      <c r="F88" s="38"/>
      <c r="G88" s="39">
        <f t="shared" si="22"/>
        <v>0</v>
      </c>
      <c r="H88" s="39"/>
      <c r="I88" s="39">
        <f t="shared" si="15"/>
        <v>0</v>
      </c>
      <c r="J88" s="39">
        <f t="shared" si="23"/>
        <v>0</v>
      </c>
      <c r="K88" s="39">
        <f t="shared" si="24"/>
        <v>0</v>
      </c>
      <c r="L88" s="39"/>
      <c r="M88" s="39"/>
      <c r="N88" s="39"/>
      <c r="O88" s="39"/>
      <c r="P88" s="39">
        <f t="shared" si="25"/>
        <v>0</v>
      </c>
      <c r="Q88" s="39"/>
      <c r="R88" s="39"/>
      <c r="S88" s="39"/>
      <c r="T88" s="40"/>
      <c r="U88" s="41">
        <f t="shared" si="26"/>
        <v>0</v>
      </c>
      <c r="V88" s="39">
        <f t="shared" si="29"/>
        <v>0</v>
      </c>
      <c r="W88" s="39">
        <f t="shared" si="17"/>
        <v>0</v>
      </c>
      <c r="X88" s="39"/>
      <c r="Y88" s="41">
        <f t="shared" si="30"/>
        <v>0</v>
      </c>
      <c r="Z88" s="39"/>
      <c r="AA88" s="39"/>
      <c r="AB88" s="39"/>
      <c r="AC88" s="41">
        <f t="shared" si="18"/>
        <v>0</v>
      </c>
      <c r="AD88" s="39">
        <v>548500812.60000002</v>
      </c>
      <c r="AE88" s="39"/>
      <c r="AF88" s="39"/>
      <c r="AG88" s="39"/>
      <c r="AH88" s="39"/>
      <c r="AI88" s="39"/>
      <c r="AJ88" s="39"/>
      <c r="AK88" s="42">
        <f>ROUND(U88+V88+AD88+AJ88,2)</f>
        <v>548500812.60000002</v>
      </c>
      <c r="AL88" s="43"/>
      <c r="AM88" s="43">
        <f t="shared" si="28"/>
        <v>-548500812.60000002</v>
      </c>
      <c r="AN88" s="31">
        <f t="shared" si="20"/>
        <v>0</v>
      </c>
      <c r="AO88" s="31">
        <f t="shared" si="31"/>
        <v>0</v>
      </c>
      <c r="AP88" s="32">
        <f t="shared" si="32"/>
        <v>0</v>
      </c>
    </row>
    <row r="89" spans="1:42" ht="28.5" customHeight="1" x14ac:dyDescent="0.35">
      <c r="A89" s="33">
        <v>80</v>
      </c>
      <c r="B89" s="34" t="s">
        <v>240</v>
      </c>
      <c r="C89" s="35" t="s">
        <v>241</v>
      </c>
      <c r="D89" s="47">
        <v>270223</v>
      </c>
      <c r="E89" s="48">
        <v>3138223</v>
      </c>
      <c r="F89" s="38"/>
      <c r="G89" s="39">
        <f t="shared" si="22"/>
        <v>0</v>
      </c>
      <c r="H89" s="39"/>
      <c r="I89" s="39">
        <f t="shared" ref="I89:I109" si="33">ROUND(H89*0.05,2)</f>
        <v>0</v>
      </c>
      <c r="J89" s="39">
        <f t="shared" si="23"/>
        <v>125769.94379762847</v>
      </c>
      <c r="K89" s="39">
        <f t="shared" si="24"/>
        <v>0</v>
      </c>
      <c r="L89" s="39">
        <v>0</v>
      </c>
      <c r="M89" s="39">
        <v>0</v>
      </c>
      <c r="N89" s="39">
        <v>0</v>
      </c>
      <c r="O89" s="39">
        <v>125769.94379762847</v>
      </c>
      <c r="P89" s="39">
        <f t="shared" si="25"/>
        <v>0</v>
      </c>
      <c r="Q89" s="39">
        <v>0</v>
      </c>
      <c r="R89" s="39">
        <v>0</v>
      </c>
      <c r="S89" s="39">
        <v>0</v>
      </c>
      <c r="T89" s="40">
        <v>0</v>
      </c>
      <c r="U89" s="41">
        <f t="shared" si="26"/>
        <v>125769.94379762847</v>
      </c>
      <c r="V89" s="39">
        <f t="shared" si="29"/>
        <v>58935344.393684879</v>
      </c>
      <c r="W89" s="39">
        <f t="shared" si="17"/>
        <v>58935344.393684879</v>
      </c>
      <c r="X89" s="39"/>
      <c r="Y89" s="41">
        <f t="shared" si="30"/>
        <v>58935344.393684879</v>
      </c>
      <c r="Z89" s="39">
        <v>11599223.328</v>
      </c>
      <c r="AA89" s="39">
        <v>47336121.065684877</v>
      </c>
      <c r="AB89" s="39"/>
      <c r="AC89" s="41">
        <f t="shared" si="18"/>
        <v>0</v>
      </c>
      <c r="AD89" s="39"/>
      <c r="AE89" s="39"/>
      <c r="AF89" s="39"/>
      <c r="AG89" s="39"/>
      <c r="AH89" s="39"/>
      <c r="AI89" s="39"/>
      <c r="AJ89" s="39"/>
      <c r="AK89" s="42">
        <f>ROUND(U89+V89+AD89+AJ89,2)</f>
        <v>59061114.340000004</v>
      </c>
      <c r="AL89" s="43"/>
      <c r="AM89" s="43">
        <f t="shared" si="28"/>
        <v>-59061114.340000004</v>
      </c>
      <c r="AN89" s="31">
        <f t="shared" si="20"/>
        <v>125769.94379762847</v>
      </c>
      <c r="AO89" s="31">
        <f t="shared" si="31"/>
        <v>125769.94379762847</v>
      </c>
      <c r="AP89" s="32">
        <f t="shared" si="32"/>
        <v>0</v>
      </c>
    </row>
    <row r="90" spans="1:42" ht="36" customHeight="1" x14ac:dyDescent="0.35">
      <c r="A90" s="33">
        <v>81</v>
      </c>
      <c r="B90" s="34" t="s">
        <v>242</v>
      </c>
      <c r="C90" s="35" t="s">
        <v>243</v>
      </c>
      <c r="D90" s="47">
        <v>270098</v>
      </c>
      <c r="E90" s="48">
        <v>1343005</v>
      </c>
      <c r="F90" s="38"/>
      <c r="G90" s="39">
        <f t="shared" si="22"/>
        <v>56241470.880000003</v>
      </c>
      <c r="H90" s="39">
        <v>53563305.600000001</v>
      </c>
      <c r="I90" s="39">
        <f t="shared" si="33"/>
        <v>2678165.2799999998</v>
      </c>
      <c r="J90" s="39">
        <f t="shared" si="23"/>
        <v>52306648</v>
      </c>
      <c r="K90" s="39">
        <f t="shared" si="24"/>
        <v>40374901.200000003</v>
      </c>
      <c r="L90" s="39">
        <v>24592855.199999999</v>
      </c>
      <c r="M90" s="39">
        <v>14448000</v>
      </c>
      <c r="N90" s="39">
        <v>1334046</v>
      </c>
      <c r="O90" s="39">
        <v>0</v>
      </c>
      <c r="P90" s="39">
        <f t="shared" si="25"/>
        <v>11931746.799999999</v>
      </c>
      <c r="Q90" s="39">
        <v>1135474.2</v>
      </c>
      <c r="R90" s="39">
        <v>0</v>
      </c>
      <c r="S90" s="39">
        <v>10796272.6</v>
      </c>
      <c r="T90" s="40">
        <v>18673159.299999997</v>
      </c>
      <c r="U90" s="41">
        <f t="shared" si="26"/>
        <v>127221278.18000001</v>
      </c>
      <c r="V90" s="39">
        <f t="shared" si="29"/>
        <v>39974426.266867191</v>
      </c>
      <c r="W90" s="39">
        <f t="shared" si="17"/>
        <v>39974426.266867191</v>
      </c>
      <c r="X90" s="39">
        <v>21939077.275919996</v>
      </c>
      <c r="Y90" s="41">
        <f t="shared" si="30"/>
        <v>18035348.990947194</v>
      </c>
      <c r="Z90" s="39">
        <v>781570.94400000002</v>
      </c>
      <c r="AA90" s="39">
        <v>17253778.046947196</v>
      </c>
      <c r="AB90" s="39"/>
      <c r="AC90" s="41">
        <f t="shared" si="18"/>
        <v>21939077.275919996</v>
      </c>
      <c r="AD90" s="39">
        <v>20210182.399999999</v>
      </c>
      <c r="AE90" s="39"/>
      <c r="AF90" s="39"/>
      <c r="AG90" s="39"/>
      <c r="AH90" s="39"/>
      <c r="AI90" s="39"/>
      <c r="AJ90" s="39"/>
      <c r="AK90" s="42">
        <f>ROUND(U90+V90+AD90+AJ90,2)</f>
        <v>187405886.84999999</v>
      </c>
      <c r="AL90" s="43"/>
      <c r="AM90" s="43">
        <f t="shared" si="28"/>
        <v>-187405886.84999999</v>
      </c>
      <c r="AN90" s="31">
        <f t="shared" si="20"/>
        <v>127221278.18000001</v>
      </c>
      <c r="AO90" s="31">
        <f t="shared" si="31"/>
        <v>127221278.17999999</v>
      </c>
      <c r="AP90" s="32">
        <f t="shared" si="32"/>
        <v>0</v>
      </c>
    </row>
    <row r="91" spans="1:42" ht="36" customHeight="1" x14ac:dyDescent="0.35">
      <c r="A91" s="33">
        <v>82</v>
      </c>
      <c r="B91" s="34" t="s">
        <v>244</v>
      </c>
      <c r="C91" s="50" t="s">
        <v>245</v>
      </c>
      <c r="D91" s="47">
        <v>270134</v>
      </c>
      <c r="E91" s="48">
        <v>1340004</v>
      </c>
      <c r="F91" s="38"/>
      <c r="G91" s="39">
        <f t="shared" si="22"/>
        <v>280565646.48000002</v>
      </c>
      <c r="H91" s="39">
        <v>267205377.59999999</v>
      </c>
      <c r="I91" s="39">
        <f t="shared" si="33"/>
        <v>13360268.880000001</v>
      </c>
      <c r="J91" s="39">
        <f t="shared" si="23"/>
        <v>276336613.74000001</v>
      </c>
      <c r="K91" s="39">
        <f t="shared" si="24"/>
        <v>194397714.74000001</v>
      </c>
      <c r="L91" s="39">
        <v>121796622.73999999</v>
      </c>
      <c r="M91" s="39">
        <v>66273900</v>
      </c>
      <c r="N91" s="39">
        <v>6327192</v>
      </c>
      <c r="O91" s="39">
        <v>0</v>
      </c>
      <c r="P91" s="39">
        <f t="shared" si="25"/>
        <v>81938899</v>
      </c>
      <c r="Q91" s="39">
        <f>20916000+5751467.2</f>
        <v>26667467.199999999</v>
      </c>
      <c r="R91" s="39">
        <v>0</v>
      </c>
      <c r="S91" s="39">
        <v>55271431.799999997</v>
      </c>
      <c r="T91" s="40">
        <v>36576930.060000002</v>
      </c>
      <c r="U91" s="41">
        <f t="shared" si="26"/>
        <v>593479190.27999997</v>
      </c>
      <c r="V91" s="39">
        <f t="shared" si="29"/>
        <v>95780694.585254401</v>
      </c>
      <c r="W91" s="39">
        <f t="shared" si="17"/>
        <v>95780694.585254401</v>
      </c>
      <c r="X91" s="39">
        <v>68744662.6259664</v>
      </c>
      <c r="Y91" s="41">
        <f t="shared" si="30"/>
        <v>27036031.959288001</v>
      </c>
      <c r="Z91" s="39">
        <v>11438369.711999999</v>
      </c>
      <c r="AA91" s="39">
        <v>15597662.247288</v>
      </c>
      <c r="AB91" s="39"/>
      <c r="AC91" s="41">
        <f t="shared" si="18"/>
        <v>68744662.6259664</v>
      </c>
      <c r="AD91" s="39">
        <v>95942400</v>
      </c>
      <c r="AE91" s="39"/>
      <c r="AF91" s="39"/>
      <c r="AG91" s="39"/>
      <c r="AH91" s="39"/>
      <c r="AI91" s="39"/>
      <c r="AJ91" s="39"/>
      <c r="AK91" s="42">
        <f>ROUND(U91+V91+AD91+AJ91,2)</f>
        <v>785202284.87</v>
      </c>
      <c r="AL91" s="43">
        <v>676278455.60232353</v>
      </c>
      <c r="AM91" s="43">
        <f t="shared" si="28"/>
        <v>-108923829.26767647</v>
      </c>
      <c r="AN91" s="31">
        <f t="shared" si="20"/>
        <v>593479190.27999997</v>
      </c>
      <c r="AO91" s="31">
        <f t="shared" si="31"/>
        <v>593479190.27999997</v>
      </c>
      <c r="AP91" s="32">
        <f t="shared" si="32"/>
        <v>0</v>
      </c>
    </row>
    <row r="92" spans="1:42" ht="36" customHeight="1" x14ac:dyDescent="0.35">
      <c r="A92" s="33">
        <v>83</v>
      </c>
      <c r="B92" s="34" t="s">
        <v>246</v>
      </c>
      <c r="C92" s="45" t="s">
        <v>247</v>
      </c>
      <c r="D92" s="47">
        <v>270155</v>
      </c>
      <c r="E92" s="48">
        <v>1343001</v>
      </c>
      <c r="F92" s="38"/>
      <c r="G92" s="39">
        <f t="shared" si="22"/>
        <v>0</v>
      </c>
      <c r="H92" s="39"/>
      <c r="I92" s="39">
        <f t="shared" si="33"/>
        <v>0</v>
      </c>
      <c r="J92" s="39">
        <f t="shared" si="23"/>
        <v>74351544.719999999</v>
      </c>
      <c r="K92" s="39">
        <f t="shared" si="24"/>
        <v>50246746.420000002</v>
      </c>
      <c r="L92" s="39">
        <v>32871276.419999998</v>
      </c>
      <c r="M92" s="39">
        <v>15374400</v>
      </c>
      <c r="N92" s="39">
        <v>2001070</v>
      </c>
      <c r="O92" s="39">
        <v>1625596.0000000002</v>
      </c>
      <c r="P92" s="39">
        <f t="shared" si="25"/>
        <v>22479202.300000001</v>
      </c>
      <c r="Q92" s="39">
        <f>3585600+1766293.2</f>
        <v>5351893.2</v>
      </c>
      <c r="R92" s="39">
        <v>0</v>
      </c>
      <c r="S92" s="39">
        <v>17127309.100000001</v>
      </c>
      <c r="T92" s="40">
        <v>14028540.996960001</v>
      </c>
      <c r="U92" s="41">
        <f t="shared" si="26"/>
        <v>88380085.716959998</v>
      </c>
      <c r="V92" s="39">
        <f t="shared" si="29"/>
        <v>0</v>
      </c>
      <c r="W92" s="39">
        <f t="shared" si="17"/>
        <v>0</v>
      </c>
      <c r="X92" s="39"/>
      <c r="Y92" s="41">
        <f t="shared" si="30"/>
        <v>0</v>
      </c>
      <c r="Z92" s="39"/>
      <c r="AA92" s="39"/>
      <c r="AB92" s="39"/>
      <c r="AC92" s="41">
        <f t="shared" si="18"/>
        <v>0</v>
      </c>
      <c r="AD92" s="39">
        <v>33493952.399999999</v>
      </c>
      <c r="AE92" s="39">
        <f>AF92+AG92+AH92+AI92</f>
        <v>226217464.2337068</v>
      </c>
      <c r="AF92" s="39">
        <v>89019684</v>
      </c>
      <c r="AG92" s="39">
        <f t="shared" ref="AG92:AG95" si="34">ROUND(AF92*0.05,2)</f>
        <v>4450984.2</v>
      </c>
      <c r="AH92" s="39">
        <v>111049754.661054</v>
      </c>
      <c r="AI92" s="39">
        <v>21697041.372652791</v>
      </c>
      <c r="AJ92" s="39"/>
      <c r="AK92" s="42">
        <f t="shared" ref="AK92:AK109" si="35">ROUND(U92+V92+AD92+AJ92+AE92,2)</f>
        <v>348091502.35000002</v>
      </c>
      <c r="AL92" s="43"/>
      <c r="AM92" s="43">
        <f t="shared" si="28"/>
        <v>-348091502.35000002</v>
      </c>
      <c r="AN92" s="31">
        <f t="shared" si="20"/>
        <v>181850753.91696</v>
      </c>
      <c r="AO92" s="31">
        <f t="shared" si="31"/>
        <v>88380085.716959998</v>
      </c>
      <c r="AP92" s="32">
        <f t="shared" si="32"/>
        <v>0</v>
      </c>
    </row>
    <row r="93" spans="1:42" ht="36" customHeight="1" x14ac:dyDescent="0.35">
      <c r="A93" s="33">
        <v>84</v>
      </c>
      <c r="B93" s="34" t="s">
        <v>248</v>
      </c>
      <c r="C93" s="45" t="s">
        <v>249</v>
      </c>
      <c r="D93" s="47">
        <v>270168</v>
      </c>
      <c r="E93" s="48">
        <v>1343002</v>
      </c>
      <c r="F93" s="38"/>
      <c r="G93" s="39">
        <f t="shared" si="22"/>
        <v>0</v>
      </c>
      <c r="H93" s="39"/>
      <c r="I93" s="39">
        <f t="shared" si="33"/>
        <v>0</v>
      </c>
      <c r="J93" s="39">
        <f t="shared" si="23"/>
        <v>94427546.289999992</v>
      </c>
      <c r="K93" s="39">
        <f t="shared" si="24"/>
        <v>60482172.189999998</v>
      </c>
      <c r="L93" s="39">
        <v>41649027.189999998</v>
      </c>
      <c r="M93" s="39">
        <v>16622440</v>
      </c>
      <c r="N93" s="39">
        <v>2210705</v>
      </c>
      <c r="O93" s="39">
        <v>4252831</v>
      </c>
      <c r="P93" s="39">
        <f t="shared" si="25"/>
        <v>29692543.099999998</v>
      </c>
      <c r="Q93" s="39">
        <f>8320086+1992587</f>
        <v>10312673</v>
      </c>
      <c r="R93" s="39">
        <v>0</v>
      </c>
      <c r="S93" s="39">
        <v>19379870.099999998</v>
      </c>
      <c r="T93" s="40">
        <v>26822241.530000001</v>
      </c>
      <c r="U93" s="41">
        <f t="shared" si="26"/>
        <v>121249787.81999999</v>
      </c>
      <c r="V93" s="39">
        <f t="shared" si="29"/>
        <v>0</v>
      </c>
      <c r="W93" s="39">
        <f t="shared" si="17"/>
        <v>0</v>
      </c>
      <c r="X93" s="39"/>
      <c r="Y93" s="41">
        <f t="shared" si="30"/>
        <v>0</v>
      </c>
      <c r="Z93" s="39"/>
      <c r="AA93" s="39"/>
      <c r="AB93" s="39"/>
      <c r="AC93" s="41">
        <f t="shared" si="18"/>
        <v>0</v>
      </c>
      <c r="AD93" s="39">
        <v>37434368</v>
      </c>
      <c r="AE93" s="39">
        <f>AF93+AG93+AH93+AI93</f>
        <v>243471120.63800114</v>
      </c>
      <c r="AF93" s="39">
        <v>107551495.2</v>
      </c>
      <c r="AG93" s="39">
        <f t="shared" si="34"/>
        <v>5377574.7599999998</v>
      </c>
      <c r="AH93" s="39">
        <v>96450258.522129163</v>
      </c>
      <c r="AI93" s="39">
        <v>34091792.155871995</v>
      </c>
      <c r="AJ93" s="39">
        <v>12290740.800000001</v>
      </c>
      <c r="AK93" s="42">
        <f t="shared" si="35"/>
        <v>414446017.25999999</v>
      </c>
      <c r="AL93" s="43"/>
      <c r="AM93" s="43">
        <f t="shared" si="28"/>
        <v>-414446017.25999999</v>
      </c>
      <c r="AN93" s="31">
        <f t="shared" si="20"/>
        <v>234178857.78</v>
      </c>
      <c r="AO93" s="31">
        <f t="shared" si="31"/>
        <v>121249787.81999999</v>
      </c>
      <c r="AP93" s="32">
        <f t="shared" si="32"/>
        <v>0</v>
      </c>
    </row>
    <row r="94" spans="1:42" ht="36" customHeight="1" x14ac:dyDescent="0.35">
      <c r="A94" s="33">
        <v>85</v>
      </c>
      <c r="B94" s="34" t="s">
        <v>250</v>
      </c>
      <c r="C94" s="35" t="s">
        <v>251</v>
      </c>
      <c r="D94" s="47">
        <v>270169</v>
      </c>
      <c r="E94" s="48">
        <v>1343303</v>
      </c>
      <c r="F94" s="38"/>
      <c r="G94" s="39">
        <f t="shared" si="22"/>
        <v>0</v>
      </c>
      <c r="H94" s="39"/>
      <c r="I94" s="39">
        <f t="shared" si="33"/>
        <v>0</v>
      </c>
      <c r="J94" s="39">
        <f t="shared" si="23"/>
        <v>212353213.03714287</v>
      </c>
      <c r="K94" s="39">
        <f t="shared" si="24"/>
        <v>133444500.98</v>
      </c>
      <c r="L94" s="39">
        <v>94750427.980000004</v>
      </c>
      <c r="M94" s="39">
        <v>34120200</v>
      </c>
      <c r="N94" s="39">
        <v>4573873</v>
      </c>
      <c r="O94" s="39">
        <v>6410639.2571428576</v>
      </c>
      <c r="P94" s="39">
        <f t="shared" si="25"/>
        <v>72498072.799999997</v>
      </c>
      <c r="Q94" s="39">
        <f>26994904.4+4213470.4</f>
        <v>31208374.799999997</v>
      </c>
      <c r="R94" s="39">
        <v>0</v>
      </c>
      <c r="S94" s="39">
        <v>41289698</v>
      </c>
      <c r="T94" s="40">
        <v>60126091.029999986</v>
      </c>
      <c r="U94" s="41">
        <f t="shared" si="26"/>
        <v>272479304.06714284</v>
      </c>
      <c r="V94" s="39">
        <f t="shared" si="29"/>
        <v>0</v>
      </c>
      <c r="W94" s="39">
        <f t="shared" si="17"/>
        <v>0</v>
      </c>
      <c r="X94" s="39"/>
      <c r="Y94" s="41">
        <f t="shared" si="30"/>
        <v>0</v>
      </c>
      <c r="Z94" s="39"/>
      <c r="AA94" s="39"/>
      <c r="AB94" s="39"/>
      <c r="AC94" s="41">
        <f t="shared" si="18"/>
        <v>0</v>
      </c>
      <c r="AD94" s="39">
        <v>79418425.599999994</v>
      </c>
      <c r="AE94" s="39">
        <f>AF94+AG94+AH94+AI94</f>
        <v>670325415.31650412</v>
      </c>
      <c r="AF94" s="39">
        <v>246099571.19999999</v>
      </c>
      <c r="AG94" s="39">
        <f t="shared" si="34"/>
        <v>12304978.560000001</v>
      </c>
      <c r="AH94" s="39">
        <v>264282649.62918669</v>
      </c>
      <c r="AI94" s="39">
        <v>147638215.92731744</v>
      </c>
      <c r="AJ94" s="39"/>
      <c r="AK94" s="42">
        <f t="shared" si="35"/>
        <v>1022223144.98</v>
      </c>
      <c r="AL94" s="43"/>
      <c r="AM94" s="43">
        <f t="shared" si="28"/>
        <v>-1022223144.98</v>
      </c>
      <c r="AN94" s="31">
        <f t="shared" si="20"/>
        <v>530883853.82714283</v>
      </c>
      <c r="AO94" s="31">
        <f t="shared" si="31"/>
        <v>272479304.06714284</v>
      </c>
      <c r="AP94" s="32">
        <f t="shared" si="32"/>
        <v>0</v>
      </c>
    </row>
    <row r="95" spans="1:42" ht="36" customHeight="1" x14ac:dyDescent="0.35">
      <c r="A95" s="33">
        <v>86</v>
      </c>
      <c r="B95" s="34" t="s">
        <v>252</v>
      </c>
      <c r="C95" s="35" t="s">
        <v>253</v>
      </c>
      <c r="D95" s="47">
        <v>270087</v>
      </c>
      <c r="E95" s="48">
        <v>1340011</v>
      </c>
      <c r="F95" s="38"/>
      <c r="G95" s="39">
        <f t="shared" si="22"/>
        <v>0</v>
      </c>
      <c r="H95" s="39"/>
      <c r="I95" s="39">
        <f t="shared" si="33"/>
        <v>0</v>
      </c>
      <c r="J95" s="39">
        <f t="shared" si="23"/>
        <v>68119610.739999995</v>
      </c>
      <c r="K95" s="39">
        <f t="shared" si="24"/>
        <v>44399344.539999999</v>
      </c>
      <c r="L95" s="39">
        <v>29997404.539999999</v>
      </c>
      <c r="M95" s="39">
        <v>12839200</v>
      </c>
      <c r="N95" s="39">
        <v>1562740</v>
      </c>
      <c r="O95" s="39">
        <v>89767</v>
      </c>
      <c r="P95" s="39">
        <f t="shared" si="25"/>
        <v>23630499.199999999</v>
      </c>
      <c r="Q95" s="39">
        <f>9295543.4-122383.4+1367775.8</f>
        <v>10540935.800000001</v>
      </c>
      <c r="R95" s="39">
        <v>0</v>
      </c>
      <c r="S95" s="39">
        <v>13089563.399999999</v>
      </c>
      <c r="T95" s="40">
        <v>8410332.9600000009</v>
      </c>
      <c r="U95" s="41">
        <f t="shared" si="26"/>
        <v>76529943.699999988</v>
      </c>
      <c r="V95" s="39">
        <f t="shared" si="29"/>
        <v>0</v>
      </c>
      <c r="W95" s="39">
        <f t="shared" si="17"/>
        <v>0</v>
      </c>
      <c r="X95" s="39"/>
      <c r="Y95" s="41">
        <f t="shared" si="30"/>
        <v>0</v>
      </c>
      <c r="Z95" s="39"/>
      <c r="AA95" s="39"/>
      <c r="AB95" s="39"/>
      <c r="AC95" s="41">
        <f t="shared" si="18"/>
        <v>0</v>
      </c>
      <c r="AD95" s="39">
        <v>27767882.800000001</v>
      </c>
      <c r="AE95" s="39">
        <f>AF95+AG95+AH95+AI95</f>
        <v>247366152.71280003</v>
      </c>
      <c r="AF95" s="39">
        <v>89361225.599999994</v>
      </c>
      <c r="AG95" s="39">
        <f t="shared" si="34"/>
        <v>4468061.28</v>
      </c>
      <c r="AH95" s="39">
        <v>107823233.53800002</v>
      </c>
      <c r="AI95" s="39">
        <v>45713632.294800006</v>
      </c>
      <c r="AJ95" s="39"/>
      <c r="AK95" s="42">
        <f>ROUND(U95+V95+AD95+AJ95+AE95,2)</f>
        <v>351663979.20999998</v>
      </c>
      <c r="AL95" s="43"/>
      <c r="AM95" s="43">
        <f t="shared" si="28"/>
        <v>-351663979.20999998</v>
      </c>
      <c r="AN95" s="31">
        <f t="shared" si="20"/>
        <v>170359230.57999998</v>
      </c>
      <c r="AO95" s="31">
        <f t="shared" si="31"/>
        <v>76529943.699999988</v>
      </c>
      <c r="AP95" s="32">
        <f t="shared" si="32"/>
        <v>0</v>
      </c>
    </row>
    <row r="96" spans="1:42" ht="36" customHeight="1" x14ac:dyDescent="0.35">
      <c r="A96" s="33">
        <v>87</v>
      </c>
      <c r="B96" s="34" t="s">
        <v>254</v>
      </c>
      <c r="C96" s="45" t="s">
        <v>255</v>
      </c>
      <c r="D96" s="47">
        <v>270146</v>
      </c>
      <c r="E96" s="48">
        <v>1340013</v>
      </c>
      <c r="F96" s="38"/>
      <c r="G96" s="39">
        <f t="shared" si="22"/>
        <v>142208714.34</v>
      </c>
      <c r="H96" s="39">
        <v>135436870.80000001</v>
      </c>
      <c r="I96" s="39">
        <f t="shared" si="33"/>
        <v>6771843.54</v>
      </c>
      <c r="J96" s="39">
        <f t="shared" si="23"/>
        <v>137523791.69999999</v>
      </c>
      <c r="K96" s="39">
        <f t="shared" si="24"/>
        <v>90211669.199999988</v>
      </c>
      <c r="L96" s="39">
        <v>64560799.199999996</v>
      </c>
      <c r="M96" s="39">
        <v>22677800</v>
      </c>
      <c r="N96" s="39">
        <v>2973070</v>
      </c>
      <c r="O96" s="39">
        <v>2537116</v>
      </c>
      <c r="P96" s="39">
        <f t="shared" si="25"/>
        <v>44775006.5</v>
      </c>
      <c r="Q96" s="39">
        <f>14566279.4+2758758.8</f>
        <v>17325038.199999999</v>
      </c>
      <c r="R96" s="39">
        <v>0</v>
      </c>
      <c r="S96" s="39">
        <v>27449968.299999997</v>
      </c>
      <c r="T96" s="40">
        <v>45777545.230000004</v>
      </c>
      <c r="U96" s="41">
        <f t="shared" si="26"/>
        <v>325510051.26999998</v>
      </c>
      <c r="V96" s="39">
        <f t="shared" si="29"/>
        <v>153255619.64865369</v>
      </c>
      <c r="W96" s="39">
        <f t="shared" si="17"/>
        <v>153255619.64865369</v>
      </c>
      <c r="X96" s="39">
        <v>93078786.471938491</v>
      </c>
      <c r="Y96" s="41">
        <f t="shared" si="30"/>
        <v>60176833.176715188</v>
      </c>
      <c r="Z96" s="39">
        <v>6150417.9636239996</v>
      </c>
      <c r="AA96" s="39">
        <v>54026415.213091187</v>
      </c>
      <c r="AB96" s="39"/>
      <c r="AC96" s="41">
        <f t="shared" si="18"/>
        <v>93078786.471938491</v>
      </c>
      <c r="AD96" s="39">
        <v>50156739.600000001</v>
      </c>
      <c r="AE96" s="39"/>
      <c r="AF96" s="39"/>
      <c r="AG96" s="39"/>
      <c r="AH96" s="39"/>
      <c r="AI96" s="39"/>
      <c r="AJ96" s="39"/>
      <c r="AK96" s="42">
        <f t="shared" si="35"/>
        <v>528922410.51999998</v>
      </c>
      <c r="AL96" s="43"/>
      <c r="AM96" s="43">
        <f t="shared" si="28"/>
        <v>-528922410.51999998</v>
      </c>
      <c r="AN96" s="31">
        <f t="shared" si="20"/>
        <v>325510051.26999998</v>
      </c>
      <c r="AO96" s="31">
        <f t="shared" si="31"/>
        <v>325510051.26999998</v>
      </c>
      <c r="AP96" s="32">
        <f t="shared" si="32"/>
        <v>0</v>
      </c>
    </row>
    <row r="97" spans="1:70" ht="36" customHeight="1" x14ac:dyDescent="0.35">
      <c r="A97" s="33">
        <v>88</v>
      </c>
      <c r="B97" s="34" t="s">
        <v>256</v>
      </c>
      <c r="C97" s="45" t="s">
        <v>257</v>
      </c>
      <c r="D97" s="47">
        <v>270061</v>
      </c>
      <c r="E97" s="48">
        <v>1307014</v>
      </c>
      <c r="F97" s="38"/>
      <c r="G97" s="39">
        <f t="shared" si="22"/>
        <v>0</v>
      </c>
      <c r="H97" s="39"/>
      <c r="I97" s="39">
        <f t="shared" si="33"/>
        <v>0</v>
      </c>
      <c r="J97" s="39">
        <f t="shared" si="23"/>
        <v>59446470</v>
      </c>
      <c r="K97" s="39">
        <f t="shared" si="24"/>
        <v>0</v>
      </c>
      <c r="L97" s="39">
        <v>0</v>
      </c>
      <c r="M97" s="39">
        <v>0</v>
      </c>
      <c r="N97" s="39">
        <v>0</v>
      </c>
      <c r="O97" s="39">
        <v>0</v>
      </c>
      <c r="P97" s="39">
        <f t="shared" si="25"/>
        <v>59446470</v>
      </c>
      <c r="Q97" s="39">
        <v>59446470</v>
      </c>
      <c r="R97" s="39">
        <v>0</v>
      </c>
      <c r="S97" s="39">
        <v>0</v>
      </c>
      <c r="T97" s="40">
        <v>0</v>
      </c>
      <c r="U97" s="41">
        <f t="shared" si="26"/>
        <v>59446470</v>
      </c>
      <c r="V97" s="39">
        <f t="shared" si="29"/>
        <v>0</v>
      </c>
      <c r="W97" s="39">
        <f t="shared" si="17"/>
        <v>0</v>
      </c>
      <c r="X97" s="39"/>
      <c r="Y97" s="41">
        <f t="shared" si="30"/>
        <v>0</v>
      </c>
      <c r="Z97" s="39"/>
      <c r="AA97" s="39"/>
      <c r="AB97" s="39"/>
      <c r="AC97" s="41">
        <f t="shared" si="18"/>
        <v>0</v>
      </c>
      <c r="AD97" s="39"/>
      <c r="AE97" s="39"/>
      <c r="AF97" s="39"/>
      <c r="AG97" s="39"/>
      <c r="AH97" s="39"/>
      <c r="AI97" s="39"/>
      <c r="AJ97" s="39"/>
      <c r="AK97" s="42">
        <f t="shared" si="35"/>
        <v>59446470</v>
      </c>
      <c r="AL97" s="43"/>
      <c r="AM97" s="43">
        <f t="shared" si="28"/>
        <v>-59446470</v>
      </c>
      <c r="AN97" s="31">
        <f t="shared" si="20"/>
        <v>59446470</v>
      </c>
      <c r="AO97" s="31">
        <f t="shared" si="31"/>
        <v>59446470</v>
      </c>
      <c r="AP97" s="32">
        <f t="shared" si="32"/>
        <v>0</v>
      </c>
    </row>
    <row r="98" spans="1:70" ht="36" customHeight="1" x14ac:dyDescent="0.35">
      <c r="A98" s="33">
        <v>89</v>
      </c>
      <c r="B98" s="34" t="s">
        <v>258</v>
      </c>
      <c r="C98" s="35" t="s">
        <v>259</v>
      </c>
      <c r="D98" s="47">
        <v>270068</v>
      </c>
      <c r="E98" s="48">
        <v>1340006</v>
      </c>
      <c r="F98" s="38"/>
      <c r="G98" s="39">
        <f t="shared" si="22"/>
        <v>119608115.76000001</v>
      </c>
      <c r="H98" s="39">
        <v>113912491.2</v>
      </c>
      <c r="I98" s="39">
        <f t="shared" si="33"/>
        <v>5695624.5599999996</v>
      </c>
      <c r="J98" s="39">
        <f t="shared" si="23"/>
        <v>143642939.77212346</v>
      </c>
      <c r="K98" s="39">
        <f t="shared" si="24"/>
        <v>84839602.069999993</v>
      </c>
      <c r="L98" s="39">
        <v>52423690.07</v>
      </c>
      <c r="M98" s="39">
        <v>29625800</v>
      </c>
      <c r="N98" s="39">
        <v>2790112</v>
      </c>
      <c r="O98" s="39">
        <v>14218418.402123472</v>
      </c>
      <c r="P98" s="39">
        <f t="shared" si="25"/>
        <v>44584919.299999997</v>
      </c>
      <c r="Q98" s="39">
        <f>15563833.8+2446355.8</f>
        <v>18010189.600000001</v>
      </c>
      <c r="R98" s="39">
        <v>3304800</v>
      </c>
      <c r="S98" s="39">
        <v>23269929.699999999</v>
      </c>
      <c r="T98" s="40">
        <v>5278901.59</v>
      </c>
      <c r="U98" s="41">
        <f t="shared" si="26"/>
        <v>268529957.12212348</v>
      </c>
      <c r="V98" s="39">
        <f t="shared" si="29"/>
        <v>216638021.79523009</v>
      </c>
      <c r="W98" s="39">
        <f t="shared" si="17"/>
        <v>216638021.79523009</v>
      </c>
      <c r="X98" s="39">
        <v>177302075.72538242</v>
      </c>
      <c r="Y98" s="41">
        <f t="shared" si="30"/>
        <v>39335946.069847681</v>
      </c>
      <c r="Z98" s="39">
        <v>12555877.14266688</v>
      </c>
      <c r="AA98" s="39">
        <v>26780068.927180801</v>
      </c>
      <c r="AB98" s="39"/>
      <c r="AC98" s="41">
        <f t="shared" si="18"/>
        <v>177302075.72538242</v>
      </c>
      <c r="AD98" s="39">
        <v>63027086.200000003</v>
      </c>
      <c r="AE98" s="39">
        <f>AF98+AG98+AH98+AI98</f>
        <v>0</v>
      </c>
      <c r="AF98" s="39"/>
      <c r="AG98" s="39"/>
      <c r="AH98" s="39"/>
      <c r="AI98" s="39"/>
      <c r="AJ98" s="39"/>
      <c r="AK98" s="42">
        <f t="shared" si="35"/>
        <v>548195065.12</v>
      </c>
      <c r="AL98" s="43"/>
      <c r="AM98" s="43">
        <f t="shared" si="28"/>
        <v>-548195065.12</v>
      </c>
      <c r="AN98" s="31">
        <f t="shared" si="20"/>
        <v>268529957.12212348</v>
      </c>
      <c r="AO98" s="31">
        <f t="shared" si="31"/>
        <v>268529957.12212342</v>
      </c>
      <c r="AP98" s="32">
        <f t="shared" si="32"/>
        <v>0</v>
      </c>
    </row>
    <row r="99" spans="1:70" ht="35.4" customHeight="1" x14ac:dyDescent="0.35">
      <c r="A99" s="33">
        <v>90</v>
      </c>
      <c r="B99" s="34" t="s">
        <v>260</v>
      </c>
      <c r="C99" s="35" t="s">
        <v>261</v>
      </c>
      <c r="D99" s="47">
        <v>270069</v>
      </c>
      <c r="E99" s="48">
        <v>6349008</v>
      </c>
      <c r="F99" s="38">
        <v>1</v>
      </c>
      <c r="G99" s="39">
        <f t="shared" si="22"/>
        <v>26486114.759999998</v>
      </c>
      <c r="H99" s="39">
        <v>25224871.199999999</v>
      </c>
      <c r="I99" s="39">
        <f t="shared" si="33"/>
        <v>1261243.56</v>
      </c>
      <c r="J99" s="39">
        <f t="shared" si="23"/>
        <v>38063750.600000001</v>
      </c>
      <c r="K99" s="39">
        <f t="shared" si="24"/>
        <v>20860330.100000001</v>
      </c>
      <c r="L99" s="39">
        <v>18356327.100000001</v>
      </c>
      <c r="M99" s="39">
        <v>1760000</v>
      </c>
      <c r="N99" s="39">
        <v>744003</v>
      </c>
      <c r="O99" s="39">
        <v>1979990</v>
      </c>
      <c r="P99" s="39">
        <f t="shared" si="25"/>
        <v>15223430.499999998</v>
      </c>
      <c r="Q99" s="39">
        <f>5261663+807441.6</f>
        <v>6069104.5999999996</v>
      </c>
      <c r="R99" s="39">
        <v>495720</v>
      </c>
      <c r="S99" s="39">
        <v>8658605.8999999985</v>
      </c>
      <c r="T99" s="40">
        <v>0</v>
      </c>
      <c r="U99" s="41">
        <f t="shared" si="26"/>
        <v>64549865.359999999</v>
      </c>
      <c r="V99" s="39">
        <f t="shared" si="29"/>
        <v>36670691.384722754</v>
      </c>
      <c r="W99" s="39">
        <f t="shared" si="17"/>
        <v>36670691.384722754</v>
      </c>
      <c r="X99" s="39">
        <v>29054282.535442758</v>
      </c>
      <c r="Y99" s="41">
        <f t="shared" si="30"/>
        <v>7616408.8492799997</v>
      </c>
      <c r="Z99" s="39"/>
      <c r="AA99" s="39">
        <v>7616408.8492799997</v>
      </c>
      <c r="AB99" s="39"/>
      <c r="AC99" s="41">
        <f t="shared" si="18"/>
        <v>29054282.535442758</v>
      </c>
      <c r="AD99" s="39"/>
      <c r="AE99" s="39"/>
      <c r="AF99" s="39"/>
      <c r="AG99" s="39"/>
      <c r="AH99" s="39"/>
      <c r="AI99" s="39"/>
      <c r="AJ99" s="39"/>
      <c r="AK99" s="42">
        <f t="shared" si="35"/>
        <v>101220556.73999999</v>
      </c>
      <c r="AL99" s="43"/>
      <c r="AM99" s="43">
        <f t="shared" si="28"/>
        <v>-101220556.73999999</v>
      </c>
      <c r="AN99" s="31">
        <f t="shared" si="20"/>
        <v>64549865.359999999</v>
      </c>
      <c r="AO99" s="31">
        <f t="shared" si="31"/>
        <v>64549865.359999999</v>
      </c>
      <c r="AP99" s="32">
        <f t="shared" si="32"/>
        <v>0</v>
      </c>
    </row>
    <row r="100" spans="1:70" ht="54" customHeight="1" x14ac:dyDescent="0.35">
      <c r="A100" s="33">
        <v>91</v>
      </c>
      <c r="B100" s="34" t="s">
        <v>262</v>
      </c>
      <c r="C100" s="35" t="s">
        <v>263</v>
      </c>
      <c r="D100" s="47">
        <v>270091</v>
      </c>
      <c r="E100" s="48">
        <v>1340007</v>
      </c>
      <c r="F100" s="38"/>
      <c r="G100" s="39">
        <f t="shared" si="22"/>
        <v>0</v>
      </c>
      <c r="H100" s="39"/>
      <c r="I100" s="39">
        <f t="shared" si="33"/>
        <v>0</v>
      </c>
      <c r="J100" s="39">
        <f t="shared" si="23"/>
        <v>215926828.22363639</v>
      </c>
      <c r="K100" s="39">
        <f t="shared" si="24"/>
        <v>123661619.64000002</v>
      </c>
      <c r="L100" s="39">
        <v>83761251.640000015</v>
      </c>
      <c r="M100" s="39">
        <v>35715200</v>
      </c>
      <c r="N100" s="39">
        <v>4185168</v>
      </c>
      <c r="O100" s="39">
        <v>11057882.083636362</v>
      </c>
      <c r="P100" s="39">
        <f t="shared" si="25"/>
        <v>81207326.5</v>
      </c>
      <c r="Q100" s="39">
        <f>39213557.4+3864184.8</f>
        <v>43077742.199999996</v>
      </c>
      <c r="R100" s="39">
        <v>0</v>
      </c>
      <c r="S100" s="39">
        <v>38129584.299999997</v>
      </c>
      <c r="T100" s="40">
        <v>2370924.2214000002</v>
      </c>
      <c r="U100" s="41">
        <f t="shared" si="26"/>
        <v>218297752.44503638</v>
      </c>
      <c r="V100" s="39">
        <f t="shared" si="29"/>
        <v>0</v>
      </c>
      <c r="W100" s="39">
        <f t="shared" si="17"/>
        <v>0</v>
      </c>
      <c r="X100" s="39"/>
      <c r="Y100" s="41">
        <f t="shared" si="30"/>
        <v>0</v>
      </c>
      <c r="Z100" s="39"/>
      <c r="AA100" s="39"/>
      <c r="AB100" s="39"/>
      <c r="AC100" s="41">
        <f t="shared" si="18"/>
        <v>0</v>
      </c>
      <c r="AD100" s="39">
        <v>70682729</v>
      </c>
      <c r="AE100" s="39">
        <f>AF100+AG100+AH100+AI100</f>
        <v>521154438.48682368</v>
      </c>
      <c r="AF100" s="39">
        <v>200085415.19999999</v>
      </c>
      <c r="AG100" s="39">
        <f t="shared" ref="AG100" si="36">ROUND(AF100*0.05,2)</f>
        <v>10004270.76</v>
      </c>
      <c r="AH100" s="39">
        <v>277672589.46607488</v>
      </c>
      <c r="AI100" s="39">
        <v>33392163.060748797</v>
      </c>
      <c r="AJ100" s="39">
        <v>2486160</v>
      </c>
      <c r="AK100" s="42">
        <f t="shared" si="35"/>
        <v>812621079.92999995</v>
      </c>
      <c r="AL100" s="43"/>
      <c r="AM100" s="43">
        <f t="shared" si="28"/>
        <v>-812621079.92999995</v>
      </c>
      <c r="AN100" s="31">
        <f t="shared" si="20"/>
        <v>428387438.40503633</v>
      </c>
      <c r="AO100" s="31">
        <f t="shared" si="31"/>
        <v>218297752.44503638</v>
      </c>
      <c r="AP100" s="32">
        <f t="shared" si="32"/>
        <v>0</v>
      </c>
    </row>
    <row r="101" spans="1:70" ht="18" customHeight="1" x14ac:dyDescent="0.35">
      <c r="A101" s="33">
        <v>92</v>
      </c>
      <c r="B101" s="34" t="s">
        <v>264</v>
      </c>
      <c r="C101" s="35" t="s">
        <v>265</v>
      </c>
      <c r="D101" s="47">
        <v>270139</v>
      </c>
      <c r="E101" s="48">
        <v>1304001</v>
      </c>
      <c r="F101" s="38"/>
      <c r="G101" s="39">
        <f t="shared" si="22"/>
        <v>0</v>
      </c>
      <c r="H101" s="39"/>
      <c r="I101" s="39">
        <f t="shared" si="33"/>
        <v>0</v>
      </c>
      <c r="J101" s="39">
        <f t="shared" si="23"/>
        <v>3597300</v>
      </c>
      <c r="K101" s="39">
        <f t="shared" si="24"/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f t="shared" si="25"/>
        <v>3597300</v>
      </c>
      <c r="Q101" s="39">
        <v>3597300</v>
      </c>
      <c r="R101" s="39">
        <v>0</v>
      </c>
      <c r="S101" s="39">
        <v>0</v>
      </c>
      <c r="T101" s="40">
        <v>0</v>
      </c>
      <c r="U101" s="41">
        <f t="shared" si="26"/>
        <v>3597300</v>
      </c>
      <c r="V101" s="39">
        <f t="shared" si="29"/>
        <v>0</v>
      </c>
      <c r="W101" s="39">
        <f t="shared" si="17"/>
        <v>0</v>
      </c>
      <c r="X101" s="39"/>
      <c r="Y101" s="41">
        <f t="shared" si="30"/>
        <v>0</v>
      </c>
      <c r="Z101" s="39"/>
      <c r="AA101" s="39"/>
      <c r="AB101" s="39"/>
      <c r="AC101" s="41">
        <f t="shared" si="18"/>
        <v>0</v>
      </c>
      <c r="AD101" s="39"/>
      <c r="AE101" s="39"/>
      <c r="AF101" s="39"/>
      <c r="AG101" s="39"/>
      <c r="AH101" s="39"/>
      <c r="AI101" s="39"/>
      <c r="AJ101" s="39"/>
      <c r="AK101" s="42">
        <f t="shared" si="35"/>
        <v>3597300</v>
      </c>
      <c r="AL101" s="43"/>
      <c r="AM101" s="43">
        <f t="shared" si="28"/>
        <v>-3597300</v>
      </c>
      <c r="AN101" s="31">
        <f t="shared" si="20"/>
        <v>3597300</v>
      </c>
      <c r="AO101" s="31">
        <f t="shared" si="31"/>
        <v>3597300</v>
      </c>
      <c r="AP101" s="32">
        <f t="shared" si="32"/>
        <v>0</v>
      </c>
    </row>
    <row r="102" spans="1:70" ht="18" customHeight="1" x14ac:dyDescent="0.35">
      <c r="A102" s="33">
        <v>93</v>
      </c>
      <c r="B102" s="34" t="s">
        <v>266</v>
      </c>
      <c r="C102" s="35" t="s">
        <v>267</v>
      </c>
      <c r="D102" s="47">
        <v>270224</v>
      </c>
      <c r="E102" s="48">
        <v>1138224</v>
      </c>
      <c r="F102" s="38"/>
      <c r="G102" s="39">
        <f t="shared" si="22"/>
        <v>0</v>
      </c>
      <c r="H102" s="39"/>
      <c r="I102" s="39">
        <f t="shared" si="33"/>
        <v>0</v>
      </c>
      <c r="J102" s="39">
        <f t="shared" si="23"/>
        <v>556020</v>
      </c>
      <c r="K102" s="39">
        <f t="shared" si="24"/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f t="shared" si="25"/>
        <v>556020</v>
      </c>
      <c r="Q102" s="39">
        <v>556020</v>
      </c>
      <c r="R102" s="39">
        <v>0</v>
      </c>
      <c r="S102" s="39">
        <v>0</v>
      </c>
      <c r="T102" s="40">
        <v>0</v>
      </c>
      <c r="U102" s="41">
        <f t="shared" si="26"/>
        <v>556020</v>
      </c>
      <c r="V102" s="39">
        <f t="shared" si="29"/>
        <v>0</v>
      </c>
      <c r="W102" s="39">
        <f t="shared" si="17"/>
        <v>0</v>
      </c>
      <c r="X102" s="39"/>
      <c r="Y102" s="41">
        <f t="shared" si="30"/>
        <v>0</v>
      </c>
      <c r="Z102" s="39"/>
      <c r="AA102" s="39"/>
      <c r="AB102" s="39"/>
      <c r="AC102" s="41">
        <f t="shared" si="18"/>
        <v>0</v>
      </c>
      <c r="AD102" s="39"/>
      <c r="AE102" s="39"/>
      <c r="AF102" s="39"/>
      <c r="AG102" s="39"/>
      <c r="AH102" s="39"/>
      <c r="AI102" s="39"/>
      <c r="AJ102" s="39"/>
      <c r="AK102" s="42">
        <f t="shared" si="35"/>
        <v>556020</v>
      </c>
      <c r="AL102" s="43"/>
      <c r="AM102" s="43">
        <f t="shared" si="28"/>
        <v>-556020</v>
      </c>
      <c r="AN102" s="31">
        <f t="shared" si="20"/>
        <v>556020</v>
      </c>
      <c r="AO102" s="31">
        <f t="shared" si="31"/>
        <v>556020</v>
      </c>
      <c r="AP102" s="32">
        <f t="shared" si="32"/>
        <v>0</v>
      </c>
    </row>
    <row r="103" spans="1:70" ht="54" customHeight="1" x14ac:dyDescent="0.35">
      <c r="A103" s="33">
        <v>94</v>
      </c>
      <c r="B103" s="34" t="s">
        <v>268</v>
      </c>
      <c r="C103" s="35" t="s">
        <v>269</v>
      </c>
      <c r="D103" s="47">
        <v>270156</v>
      </c>
      <c r="E103" s="48">
        <v>1343008</v>
      </c>
      <c r="F103" s="38"/>
      <c r="G103" s="39">
        <f t="shared" si="22"/>
        <v>79793602.560000002</v>
      </c>
      <c r="H103" s="39">
        <v>75993907.200000003</v>
      </c>
      <c r="I103" s="39">
        <f t="shared" si="33"/>
        <v>3799695.3599999999</v>
      </c>
      <c r="J103" s="39">
        <f t="shared" si="23"/>
        <v>104430956.68180645</v>
      </c>
      <c r="K103" s="39">
        <f t="shared" si="24"/>
        <v>61697141.640000001</v>
      </c>
      <c r="L103" s="39">
        <v>42688362.640000001</v>
      </c>
      <c r="M103" s="39">
        <v>16859020</v>
      </c>
      <c r="N103" s="39">
        <v>2149759</v>
      </c>
      <c r="O103" s="39">
        <v>2562620.4418064514</v>
      </c>
      <c r="P103" s="39">
        <f t="shared" si="25"/>
        <v>40171194.599999994</v>
      </c>
      <c r="Q103" s="39">
        <f>16670332.8+1968138.9</f>
        <v>18638471.699999999</v>
      </c>
      <c r="R103" s="39">
        <v>2148120</v>
      </c>
      <c r="S103" s="39">
        <v>19384602.899999999</v>
      </c>
      <c r="T103" s="40">
        <v>20213178.91</v>
      </c>
      <c r="U103" s="41">
        <f t="shared" si="26"/>
        <v>204437738.15180644</v>
      </c>
      <c r="V103" s="39">
        <f t="shared" si="29"/>
        <v>179013209.45654127</v>
      </c>
      <c r="W103" s="39">
        <f t="shared" si="17"/>
        <v>179013209.45654127</v>
      </c>
      <c r="X103" s="39">
        <v>133436665.42030048</v>
      </c>
      <c r="Y103" s="41">
        <f>Z103+AA103</f>
        <v>45576544.036240786</v>
      </c>
      <c r="Z103" s="39">
        <v>23065801.632719994</v>
      </c>
      <c r="AA103" s="39">
        <v>22510742.403520796</v>
      </c>
      <c r="AB103" s="39"/>
      <c r="AC103" s="41">
        <f t="shared" si="18"/>
        <v>133436665.42030048</v>
      </c>
      <c r="AD103" s="39">
        <v>50658442</v>
      </c>
      <c r="AE103" s="39"/>
      <c r="AF103" s="39"/>
      <c r="AG103" s="39"/>
      <c r="AH103" s="39"/>
      <c r="AI103" s="39"/>
      <c r="AJ103" s="39"/>
      <c r="AK103" s="42">
        <f>ROUND(U103+V103+AD103+AJ103+AE103,2)</f>
        <v>434109389.61000001</v>
      </c>
      <c r="AL103" s="43"/>
      <c r="AM103" s="43">
        <f t="shared" si="28"/>
        <v>-434109389.61000001</v>
      </c>
      <c r="AN103" s="31">
        <f t="shared" si="20"/>
        <v>204437738.15180644</v>
      </c>
      <c r="AO103" s="31">
        <f t="shared" si="31"/>
        <v>204437738.15180644</v>
      </c>
      <c r="AP103" s="32">
        <f t="shared" si="32"/>
        <v>0</v>
      </c>
    </row>
    <row r="104" spans="1:70" ht="54" customHeight="1" x14ac:dyDescent="0.35">
      <c r="A104" s="33">
        <v>95</v>
      </c>
      <c r="B104" s="34" t="s">
        <v>270</v>
      </c>
      <c r="C104" s="45" t="s">
        <v>271</v>
      </c>
      <c r="D104" s="47">
        <v>270088</v>
      </c>
      <c r="E104" s="48">
        <v>1340010</v>
      </c>
      <c r="F104" s="38"/>
      <c r="G104" s="39">
        <f t="shared" si="22"/>
        <v>0</v>
      </c>
      <c r="H104" s="39"/>
      <c r="I104" s="39">
        <f t="shared" si="33"/>
        <v>0</v>
      </c>
      <c r="J104" s="39">
        <f t="shared" si="23"/>
        <v>135254586.58000001</v>
      </c>
      <c r="K104" s="39">
        <f t="shared" si="24"/>
        <v>93442205.680000007</v>
      </c>
      <c r="L104" s="39">
        <v>61299479.680000007</v>
      </c>
      <c r="M104" s="39">
        <v>28758000</v>
      </c>
      <c r="N104" s="39">
        <v>3384726</v>
      </c>
      <c r="O104" s="39">
        <v>6064269</v>
      </c>
      <c r="P104" s="39">
        <f t="shared" si="25"/>
        <v>35748111.899999999</v>
      </c>
      <c r="Q104" s="39">
        <f>2151000+3092789.7</f>
        <v>5243789.7</v>
      </c>
      <c r="R104" s="39">
        <v>0</v>
      </c>
      <c r="S104" s="39">
        <v>30504322.199999996</v>
      </c>
      <c r="T104" s="40">
        <v>21128332.759999998</v>
      </c>
      <c r="U104" s="41">
        <f t="shared" si="26"/>
        <v>156382919.34</v>
      </c>
      <c r="V104" s="39">
        <f t="shared" si="29"/>
        <v>0</v>
      </c>
      <c r="W104" s="39">
        <f t="shared" si="17"/>
        <v>0</v>
      </c>
      <c r="X104" s="39"/>
      <c r="Y104" s="41">
        <f t="shared" si="30"/>
        <v>0</v>
      </c>
      <c r="Z104" s="39"/>
      <c r="AA104" s="39"/>
      <c r="AB104" s="39"/>
      <c r="AC104" s="41">
        <f t="shared" si="18"/>
        <v>0</v>
      </c>
      <c r="AD104" s="39">
        <v>58051850.799999997</v>
      </c>
      <c r="AE104" s="39">
        <f t="shared" ref="AE104:AE109" si="37">AF104+AG104+AH104+AI104</f>
        <v>540825250.52999997</v>
      </c>
      <c r="AF104" s="39">
        <v>213352401.59999999</v>
      </c>
      <c r="AG104" s="39">
        <f t="shared" ref="AG104:AG109" si="38">ROUND(AF104*0.05,2)</f>
        <v>10667620.08</v>
      </c>
      <c r="AH104" s="39">
        <v>281006237.98995</v>
      </c>
      <c r="AI104" s="39">
        <v>35798990.86005</v>
      </c>
      <c r="AJ104" s="39"/>
      <c r="AK104" s="42">
        <f t="shared" si="35"/>
        <v>755260020.66999996</v>
      </c>
      <c r="AL104" s="43">
        <v>653816951.79999995</v>
      </c>
      <c r="AM104" s="43">
        <f t="shared" si="28"/>
        <v>-101443068.87</v>
      </c>
      <c r="AN104" s="31">
        <f t="shared" si="20"/>
        <v>380402941.01999998</v>
      </c>
      <c r="AO104" s="31">
        <f t="shared" si="31"/>
        <v>156382919.34</v>
      </c>
      <c r="AP104" s="32">
        <f t="shared" si="32"/>
        <v>0</v>
      </c>
    </row>
    <row r="105" spans="1:70" ht="36" customHeight="1" x14ac:dyDescent="0.35">
      <c r="A105" s="33">
        <v>96</v>
      </c>
      <c r="B105" s="34" t="s">
        <v>272</v>
      </c>
      <c r="C105" s="35" t="s">
        <v>273</v>
      </c>
      <c r="D105" s="47">
        <v>270170</v>
      </c>
      <c r="E105" s="48">
        <v>1343004</v>
      </c>
      <c r="F105" s="38"/>
      <c r="G105" s="39">
        <f t="shared" si="22"/>
        <v>0</v>
      </c>
      <c r="H105" s="39"/>
      <c r="I105" s="39">
        <f t="shared" si="33"/>
        <v>0</v>
      </c>
      <c r="J105" s="39">
        <f t="shared" si="23"/>
        <v>148553306.10000002</v>
      </c>
      <c r="K105" s="39">
        <f t="shared" si="24"/>
        <v>105596983.40000001</v>
      </c>
      <c r="L105" s="39">
        <v>68799117.400000006</v>
      </c>
      <c r="M105" s="39">
        <v>33367400</v>
      </c>
      <c r="N105" s="39">
        <v>3430466</v>
      </c>
      <c r="O105" s="39">
        <v>1709935</v>
      </c>
      <c r="P105" s="39">
        <f t="shared" si="25"/>
        <v>41246387.700000003</v>
      </c>
      <c r="Q105" s="39">
        <f>7420444.1+3128836.2</f>
        <v>10549280.300000001</v>
      </c>
      <c r="R105" s="39">
        <v>0</v>
      </c>
      <c r="S105" s="39">
        <v>30697107.399999999</v>
      </c>
      <c r="T105" s="40">
        <v>9492859.879999999</v>
      </c>
      <c r="U105" s="41">
        <f t="shared" si="26"/>
        <v>158046165.98000002</v>
      </c>
      <c r="V105" s="39">
        <f t="shared" si="29"/>
        <v>0</v>
      </c>
      <c r="W105" s="39">
        <f t="shared" si="17"/>
        <v>0</v>
      </c>
      <c r="X105" s="39"/>
      <c r="Y105" s="41">
        <f t="shared" si="30"/>
        <v>0</v>
      </c>
      <c r="Z105" s="39"/>
      <c r="AA105" s="39"/>
      <c r="AB105" s="39"/>
      <c r="AC105" s="41">
        <f t="shared" si="18"/>
        <v>0</v>
      </c>
      <c r="AD105" s="39">
        <v>57449171.399999999</v>
      </c>
      <c r="AE105" s="39">
        <f>AF105+AG105+AH105+AI105</f>
        <v>389675090.03616142</v>
      </c>
      <c r="AF105" s="39">
        <v>167706660</v>
      </c>
      <c r="AG105" s="39">
        <f t="shared" si="38"/>
        <v>8385333</v>
      </c>
      <c r="AH105" s="39">
        <v>193705902.51915744</v>
      </c>
      <c r="AI105" s="39">
        <v>19877194.517003998</v>
      </c>
      <c r="AJ105" s="39"/>
      <c r="AK105" s="42">
        <f t="shared" si="35"/>
        <v>605170427.41999996</v>
      </c>
      <c r="AL105" s="43"/>
      <c r="AM105" s="43"/>
      <c r="AN105" s="31">
        <f t="shared" si="20"/>
        <v>334138158.98000002</v>
      </c>
      <c r="AO105" s="31">
        <f t="shared" si="31"/>
        <v>158046165.98000002</v>
      </c>
      <c r="AP105" s="32">
        <f t="shared" si="32"/>
        <v>0</v>
      </c>
    </row>
    <row r="106" spans="1:70" ht="36" customHeight="1" x14ac:dyDescent="0.35">
      <c r="A106" s="33">
        <v>97</v>
      </c>
      <c r="B106" s="34" t="s">
        <v>274</v>
      </c>
      <c r="C106" s="35" t="s">
        <v>275</v>
      </c>
      <c r="D106" s="47">
        <v>270171</v>
      </c>
      <c r="E106" s="48">
        <v>1343171</v>
      </c>
      <c r="F106" s="38"/>
      <c r="G106" s="39">
        <f t="shared" si="22"/>
        <v>0</v>
      </c>
      <c r="H106" s="39"/>
      <c r="I106" s="39">
        <f>ROUND(H106*0.05,2)</f>
        <v>0</v>
      </c>
      <c r="J106" s="39">
        <f t="shared" si="23"/>
        <v>81235540.840000004</v>
      </c>
      <c r="K106" s="39">
        <f t="shared" si="24"/>
        <v>52298322.039999999</v>
      </c>
      <c r="L106" s="39">
        <v>36055460.039999999</v>
      </c>
      <c r="M106" s="39">
        <v>14413280</v>
      </c>
      <c r="N106" s="39">
        <v>1829582</v>
      </c>
      <c r="O106" s="39">
        <v>363030</v>
      </c>
      <c r="P106" s="39">
        <f t="shared" si="25"/>
        <v>28574188.799999997</v>
      </c>
      <c r="Q106" s="39">
        <f>10396500+1674960.7</f>
        <v>12071460.699999999</v>
      </c>
      <c r="R106" s="39">
        <v>0</v>
      </c>
      <c r="S106" s="39">
        <v>16502728.099999998</v>
      </c>
      <c r="T106" s="40">
        <v>36447583.019999996</v>
      </c>
      <c r="U106" s="41">
        <f t="shared" si="26"/>
        <v>117683123.86</v>
      </c>
      <c r="V106" s="39">
        <f t="shared" si="29"/>
        <v>0</v>
      </c>
      <c r="W106" s="39">
        <f t="shared" si="17"/>
        <v>0</v>
      </c>
      <c r="X106" s="39"/>
      <c r="Y106" s="41">
        <f t="shared" si="30"/>
        <v>0</v>
      </c>
      <c r="Z106" s="39"/>
      <c r="AA106" s="39"/>
      <c r="AB106" s="39"/>
      <c r="AC106" s="41">
        <f t="shared" si="18"/>
        <v>0</v>
      </c>
      <c r="AD106" s="39">
        <v>32953445</v>
      </c>
      <c r="AE106" s="39">
        <f t="shared" si="37"/>
        <v>288217794.1527794</v>
      </c>
      <c r="AF106" s="39">
        <v>133108452</v>
      </c>
      <c r="AG106" s="39">
        <f t="shared" si="38"/>
        <v>6655422.5999999996</v>
      </c>
      <c r="AH106" s="39">
        <v>132678405.13611475</v>
      </c>
      <c r="AI106" s="39">
        <v>15775514.416664639</v>
      </c>
      <c r="AJ106" s="39"/>
      <c r="AK106" s="42">
        <f>ROUND(U106+AD106+AJ106+AE106,2)</f>
        <v>438854363.00999999</v>
      </c>
      <c r="AL106" s="43"/>
      <c r="AM106" s="43"/>
      <c r="AN106" s="31">
        <f t="shared" si="20"/>
        <v>257446998.45999998</v>
      </c>
      <c r="AO106" s="31">
        <f t="shared" si="31"/>
        <v>117683123.86</v>
      </c>
      <c r="AP106" s="32">
        <f t="shared" si="32"/>
        <v>0</v>
      </c>
    </row>
    <row r="107" spans="1:70" ht="36" customHeight="1" x14ac:dyDescent="0.35">
      <c r="A107" s="33">
        <v>98</v>
      </c>
      <c r="B107" s="34" t="s">
        <v>276</v>
      </c>
      <c r="C107" s="35" t="s">
        <v>277</v>
      </c>
      <c r="D107" s="47">
        <v>270095</v>
      </c>
      <c r="E107" s="48">
        <v>1340003</v>
      </c>
      <c r="F107" s="38"/>
      <c r="G107" s="39">
        <f t="shared" si="22"/>
        <v>0</v>
      </c>
      <c r="H107" s="39"/>
      <c r="I107" s="39">
        <f t="shared" si="33"/>
        <v>0</v>
      </c>
      <c r="J107" s="39">
        <f t="shared" si="23"/>
        <v>7701022.6400000006</v>
      </c>
      <c r="K107" s="39">
        <f t="shared" si="24"/>
        <v>4910211.54</v>
      </c>
      <c r="L107" s="39">
        <v>3266493.54</v>
      </c>
      <c r="M107" s="39">
        <v>1408600</v>
      </c>
      <c r="N107" s="39">
        <v>235118</v>
      </c>
      <c r="O107" s="39">
        <v>0</v>
      </c>
      <c r="P107" s="39">
        <f t="shared" si="25"/>
        <v>2790811.1</v>
      </c>
      <c r="Q107" s="39">
        <f>627375+206666.6</f>
        <v>834041.6</v>
      </c>
      <c r="R107" s="39">
        <v>0</v>
      </c>
      <c r="S107" s="39">
        <v>1956769.5</v>
      </c>
      <c r="T107" s="40">
        <v>0</v>
      </c>
      <c r="U107" s="41">
        <f t="shared" si="26"/>
        <v>7701022.6400000006</v>
      </c>
      <c r="V107" s="39">
        <f t="shared" si="29"/>
        <v>0</v>
      </c>
      <c r="W107" s="39">
        <f t="shared" si="17"/>
        <v>0</v>
      </c>
      <c r="X107" s="49"/>
      <c r="Y107" s="41">
        <f t="shared" si="30"/>
        <v>0</v>
      </c>
      <c r="Z107" s="49"/>
      <c r="AA107" s="49"/>
      <c r="AB107" s="39"/>
      <c r="AC107" s="41">
        <f t="shared" si="18"/>
        <v>0</v>
      </c>
      <c r="AD107" s="39">
        <v>3856020</v>
      </c>
      <c r="AE107" s="39">
        <f t="shared" si="37"/>
        <v>67919831.773200005</v>
      </c>
      <c r="AF107" s="39">
        <v>16432072.800000001</v>
      </c>
      <c r="AG107" s="39">
        <f t="shared" si="38"/>
        <v>821603.64</v>
      </c>
      <c r="AH107" s="39">
        <v>36106047.788400002</v>
      </c>
      <c r="AI107" s="39">
        <v>14560107.544800002</v>
      </c>
      <c r="AJ107" s="39"/>
      <c r="AK107" s="42">
        <f t="shared" si="35"/>
        <v>79476874.409999996</v>
      </c>
      <c r="AL107" s="43"/>
      <c r="AM107" s="43"/>
      <c r="AN107" s="31">
        <f t="shared" si="20"/>
        <v>24954699.080000002</v>
      </c>
      <c r="AO107" s="31">
        <f t="shared" si="31"/>
        <v>7701022.6400000006</v>
      </c>
      <c r="AP107" s="32">
        <f t="shared" si="32"/>
        <v>0</v>
      </c>
    </row>
    <row r="108" spans="1:70" ht="39" customHeight="1" x14ac:dyDescent="0.35">
      <c r="A108" s="33">
        <v>99</v>
      </c>
      <c r="B108" s="34" t="s">
        <v>278</v>
      </c>
      <c r="C108" s="35" t="s">
        <v>279</v>
      </c>
      <c r="D108" s="47">
        <v>270065</v>
      </c>
      <c r="E108" s="48">
        <v>1340001</v>
      </c>
      <c r="F108" s="38"/>
      <c r="G108" s="39">
        <f t="shared" si="22"/>
        <v>0</v>
      </c>
      <c r="H108" s="39"/>
      <c r="I108" s="39">
        <f t="shared" si="33"/>
        <v>0</v>
      </c>
      <c r="J108" s="39">
        <f t="shared" si="23"/>
        <v>17733678.299999997</v>
      </c>
      <c r="K108" s="39">
        <f t="shared" si="24"/>
        <v>9849748.6999999993</v>
      </c>
      <c r="L108" s="39">
        <v>6504492.7000000002</v>
      </c>
      <c r="M108" s="39">
        <v>3017000</v>
      </c>
      <c r="N108" s="39">
        <v>328256</v>
      </c>
      <c r="O108" s="39">
        <v>0</v>
      </c>
      <c r="P108" s="39">
        <f t="shared" si="25"/>
        <v>7883929.5999999996</v>
      </c>
      <c r="Q108" s="39">
        <f>4806590+290271.8</f>
        <v>5096861.8</v>
      </c>
      <c r="R108" s="39">
        <v>0</v>
      </c>
      <c r="S108" s="39">
        <v>2787067.8</v>
      </c>
      <c r="T108" s="40">
        <v>6801021.8499999996</v>
      </c>
      <c r="U108" s="41">
        <f t="shared" si="26"/>
        <v>24534700.149999999</v>
      </c>
      <c r="V108" s="39">
        <f t="shared" si="29"/>
        <v>0</v>
      </c>
      <c r="W108" s="39">
        <f>X108+Y108</f>
        <v>0</v>
      </c>
      <c r="X108" s="49"/>
      <c r="Y108" s="41">
        <f>Z108+AA108</f>
        <v>0</v>
      </c>
      <c r="Z108" s="49"/>
      <c r="AA108" s="49"/>
      <c r="AB108" s="39"/>
      <c r="AC108" s="41">
        <f t="shared" si="18"/>
        <v>0</v>
      </c>
      <c r="AD108" s="39">
        <v>5661414.4000000004</v>
      </c>
      <c r="AE108" s="39">
        <f t="shared" si="37"/>
        <v>124634517.50000001</v>
      </c>
      <c r="AF108" s="39">
        <v>17676550.800000001</v>
      </c>
      <c r="AG108" s="39">
        <f t="shared" si="38"/>
        <v>883827.54</v>
      </c>
      <c r="AH108" s="39">
        <v>68889701.386000007</v>
      </c>
      <c r="AI108" s="39">
        <v>37184437.774000004</v>
      </c>
      <c r="AJ108" s="39"/>
      <c r="AK108" s="42">
        <f t="shared" si="35"/>
        <v>154830632.05000001</v>
      </c>
      <c r="AL108" s="43"/>
      <c r="AM108" s="43"/>
      <c r="AN108" s="31">
        <f t="shared" si="20"/>
        <v>43095078.489999995</v>
      </c>
      <c r="AO108" s="31">
        <f t="shared" si="31"/>
        <v>24534700.149999999</v>
      </c>
      <c r="AP108" s="32">
        <f t="shared" si="32"/>
        <v>0</v>
      </c>
    </row>
    <row r="109" spans="1:70" ht="36" customHeight="1" x14ac:dyDescent="0.35">
      <c r="A109" s="33">
        <v>100</v>
      </c>
      <c r="B109" s="34" t="s">
        <v>280</v>
      </c>
      <c r="C109" s="35" t="s">
        <v>281</v>
      </c>
      <c r="D109" s="47">
        <v>270089</v>
      </c>
      <c r="E109" s="48">
        <v>1340012</v>
      </c>
      <c r="F109" s="38"/>
      <c r="G109" s="39">
        <f t="shared" si="22"/>
        <v>0</v>
      </c>
      <c r="H109" s="39"/>
      <c r="I109" s="39">
        <f t="shared" si="33"/>
        <v>0</v>
      </c>
      <c r="J109" s="39">
        <f t="shared" si="23"/>
        <v>56940431.290000007</v>
      </c>
      <c r="K109" s="39">
        <f t="shared" si="24"/>
        <v>32534063.490000002</v>
      </c>
      <c r="L109" s="39">
        <v>23618145.490000002</v>
      </c>
      <c r="M109" s="39">
        <v>7761400</v>
      </c>
      <c r="N109" s="39">
        <v>1154518</v>
      </c>
      <c r="O109" s="39">
        <v>199919</v>
      </c>
      <c r="P109" s="39">
        <f t="shared" si="25"/>
        <v>24206448.800000001</v>
      </c>
      <c r="Q109" s="39">
        <f>12064800+1106506.1</f>
        <v>13171306.1</v>
      </c>
      <c r="R109" s="39">
        <v>0</v>
      </c>
      <c r="S109" s="39">
        <v>11035142.700000001</v>
      </c>
      <c r="T109" s="40">
        <v>17074113.23</v>
      </c>
      <c r="U109" s="41">
        <f t="shared" si="26"/>
        <v>74014544.520000011</v>
      </c>
      <c r="V109" s="39">
        <f t="shared" si="29"/>
        <v>0</v>
      </c>
      <c r="W109" s="39">
        <f t="shared" si="17"/>
        <v>0</v>
      </c>
      <c r="X109" s="49"/>
      <c r="Y109" s="41">
        <f t="shared" si="30"/>
        <v>0</v>
      </c>
      <c r="Z109" s="49"/>
      <c r="AA109" s="49"/>
      <c r="AB109" s="39"/>
      <c r="AC109" s="41">
        <f t="shared" si="18"/>
        <v>0</v>
      </c>
      <c r="AD109" s="39">
        <v>20664791.399999999</v>
      </c>
      <c r="AE109" s="39">
        <f t="shared" si="37"/>
        <v>297375304.74707997</v>
      </c>
      <c r="AF109" s="39">
        <v>55329753.600000001</v>
      </c>
      <c r="AG109" s="39">
        <f t="shared" si="38"/>
        <v>2766487.68</v>
      </c>
      <c r="AH109" s="39">
        <v>187987628.01043999</v>
      </c>
      <c r="AI109" s="39">
        <v>51291435.456640005</v>
      </c>
      <c r="AJ109" s="39"/>
      <c r="AK109" s="42">
        <f t="shared" si="35"/>
        <v>392054640.67000002</v>
      </c>
      <c r="AL109" s="43"/>
      <c r="AM109" s="43"/>
      <c r="AN109" s="31">
        <f t="shared" si="20"/>
        <v>132110785.80000001</v>
      </c>
      <c r="AO109" s="31">
        <f t="shared" si="31"/>
        <v>74014544.520000011</v>
      </c>
      <c r="AP109" s="32">
        <f t="shared" si="32"/>
        <v>0</v>
      </c>
    </row>
    <row r="110" spans="1:70" s="15" customFormat="1" ht="22.35" customHeight="1" x14ac:dyDescent="0.35">
      <c r="A110" s="51"/>
      <c r="B110" s="51"/>
      <c r="C110" s="52" t="s">
        <v>42</v>
      </c>
      <c r="D110" s="53"/>
      <c r="E110" s="54"/>
      <c r="F110" s="55">
        <f t="shared" ref="F110:AJ110" si="39">SUM(F10:F109)</f>
        <v>6</v>
      </c>
      <c r="G110" s="41">
        <f t="shared" si="39"/>
        <v>3831191101.920001</v>
      </c>
      <c r="H110" s="41">
        <f t="shared" si="39"/>
        <v>3648753430.3999991</v>
      </c>
      <c r="I110" s="41">
        <f t="shared" si="39"/>
        <v>182437671.52000001</v>
      </c>
      <c r="J110" s="41">
        <f t="shared" si="39"/>
        <v>10462296561.455376</v>
      </c>
      <c r="K110" s="41">
        <f>SUM(K10:K109)</f>
        <v>4256993484.4599991</v>
      </c>
      <c r="L110" s="41">
        <f t="shared" si="39"/>
        <v>2826641988.4599991</v>
      </c>
      <c r="M110" s="41">
        <f t="shared" si="39"/>
        <v>1298479290</v>
      </c>
      <c r="N110" s="41">
        <f t="shared" si="39"/>
        <v>131872206</v>
      </c>
      <c r="O110" s="41">
        <f t="shared" si="39"/>
        <v>1805767164.5953732</v>
      </c>
      <c r="P110" s="41">
        <f>SUM(P10:P109)</f>
        <v>4399535912.4000015</v>
      </c>
      <c r="Q110" s="41">
        <f t="shared" si="39"/>
        <v>2778508311.4999986</v>
      </c>
      <c r="R110" s="41">
        <f t="shared" si="39"/>
        <v>304238235.60000002</v>
      </c>
      <c r="S110" s="41">
        <f t="shared" si="39"/>
        <v>1316789365.3000002</v>
      </c>
      <c r="T110" s="41">
        <f t="shared" si="39"/>
        <v>356805542.05836004</v>
      </c>
      <c r="U110" s="41">
        <f>SUM(U10:U109)</f>
        <v>14650293205.433737</v>
      </c>
      <c r="V110" s="41">
        <f t="shared" si="39"/>
        <v>20239622337.733154</v>
      </c>
      <c r="W110" s="41">
        <f t="shared" si="39"/>
        <v>18271744737.189152</v>
      </c>
      <c r="X110" s="41">
        <f t="shared" si="39"/>
        <v>13960261392.572273</v>
      </c>
      <c r="Y110" s="41">
        <f t="shared" si="39"/>
        <v>4311483344.6168766</v>
      </c>
      <c r="Z110" s="41">
        <f t="shared" si="39"/>
        <v>1638445251.6337214</v>
      </c>
      <c r="AA110" s="41">
        <f>SUM(AA10:AA109)</f>
        <v>2673038092.9831567</v>
      </c>
      <c r="AB110" s="41">
        <f t="shared" si="39"/>
        <v>1967877600.5440004</v>
      </c>
      <c r="AC110" s="41">
        <f t="shared" si="39"/>
        <v>15928138993.116268</v>
      </c>
      <c r="AD110" s="41">
        <f t="shared" si="39"/>
        <v>2476824361.3000007</v>
      </c>
      <c r="AE110" s="41">
        <f t="shared" si="39"/>
        <v>3617182380.1270561</v>
      </c>
      <c r="AF110" s="41">
        <f t="shared" si="39"/>
        <v>1335723282</v>
      </c>
      <c r="AG110" s="41">
        <f t="shared" si="39"/>
        <v>66786164.100000001</v>
      </c>
      <c r="AH110" s="41">
        <f t="shared" si="39"/>
        <v>1757652408.6465068</v>
      </c>
      <c r="AI110" s="41">
        <f t="shared" si="39"/>
        <v>457020525.38054973</v>
      </c>
      <c r="AJ110" s="41">
        <f t="shared" si="39"/>
        <v>584389833.83999991</v>
      </c>
      <c r="AK110" s="42">
        <f>SUM(AK10:AK109)</f>
        <v>41568312118.459991</v>
      </c>
      <c r="AL110" s="56" t="s">
        <v>282</v>
      </c>
      <c r="AM110" s="57"/>
      <c r="AN110" s="31">
        <f>AF110+AG110+U110</f>
        <v>16052802651.533737</v>
      </c>
      <c r="AO110" s="31">
        <f t="shared" si="31"/>
        <v>14650293205.433737</v>
      </c>
      <c r="AP110" s="32">
        <f>AO110-U110</f>
        <v>0</v>
      </c>
    </row>
    <row r="111" spans="1:70" s="59" customFormat="1" ht="36" customHeight="1" x14ac:dyDescent="0.35">
      <c r="C111" s="60" t="s">
        <v>285</v>
      </c>
      <c r="D111" s="61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R111" s="62"/>
      <c r="U111" s="63"/>
      <c r="X111" s="64"/>
      <c r="Z111" s="64"/>
      <c r="AA111" s="64"/>
      <c r="AB111" s="64"/>
      <c r="AK111" s="65"/>
      <c r="BL111" s="66"/>
      <c r="BR111" s="66"/>
    </row>
    <row r="112" spans="1:70" s="59" customFormat="1" ht="38.25" customHeight="1" x14ac:dyDescent="0.35">
      <c r="C112" s="87" t="s">
        <v>284</v>
      </c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BR112" s="66"/>
    </row>
    <row r="113" spans="20:39" x14ac:dyDescent="0.35">
      <c r="T113" s="32"/>
      <c r="U113" s="58"/>
      <c r="X113" s="44"/>
      <c r="Y113" s="44"/>
      <c r="Z113" s="44"/>
      <c r="AA113" s="44"/>
      <c r="AB113" s="44"/>
      <c r="AJ113" s="44"/>
      <c r="AK113" s="31"/>
      <c r="AL113" s="31"/>
      <c r="AM113" s="31"/>
    </row>
    <row r="115" spans="20:39" x14ac:dyDescent="0.35">
      <c r="U115" s="67"/>
    </row>
    <row r="355" spans="130:130" x14ac:dyDescent="0.35">
      <c r="DZ355" s="10">
        <v>890</v>
      </c>
    </row>
    <row r="359" spans="130:130" x14ac:dyDescent="0.35">
      <c r="DZ359" s="10">
        <v>20</v>
      </c>
    </row>
    <row r="363" spans="130:130" x14ac:dyDescent="0.35">
      <c r="DZ363" s="10">
        <f>DZ355+DZ357+DZ361+DZ362+DZ360+DZ359</f>
        <v>910</v>
      </c>
    </row>
    <row r="385" spans="130:130" x14ac:dyDescent="0.35">
      <c r="DZ385" s="10">
        <v>23923974.300000001</v>
      </c>
    </row>
    <row r="387" spans="130:130" x14ac:dyDescent="0.35">
      <c r="DZ387" s="10">
        <v>11767176.4</v>
      </c>
    </row>
    <row r="391" spans="130:130" x14ac:dyDescent="0.35">
      <c r="DZ391" s="10">
        <f>DZ383+DZ385+DZ388+DZ389+DZ390+DZ387</f>
        <v>35691150.700000003</v>
      </c>
    </row>
  </sheetData>
  <autoFilter ref="A8:CX112"/>
  <mergeCells count="43">
    <mergeCell ref="C112:AK112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M6:M7"/>
    <mergeCell ref="A6:A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L5:N5"/>
    <mergeCell ref="J1:J2"/>
    <mergeCell ref="O1:R3"/>
    <mergeCell ref="W1:W2"/>
    <mergeCell ref="AD1:AN1"/>
    <mergeCell ref="C4:AG4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Максименко Ирина Николаевна</cp:lastModifiedBy>
  <dcterms:created xsi:type="dcterms:W3CDTF">2025-04-03T06:59:48Z</dcterms:created>
  <dcterms:modified xsi:type="dcterms:W3CDTF">2025-04-04T00:24:19Z</dcterms:modified>
</cp:coreProperties>
</file>